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Users\mi00229\Desktop\NUOVI 3 AGOSTO 2020\Sito\"/>
    </mc:Choice>
  </mc:AlternateContent>
  <xr:revisionPtr revIDLastSave="0" documentId="13_ncr:1_{F8FCA9BF-7393-471F-85F7-3179C6F38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2" sheetId="2" r:id="rId1"/>
    <sheet name="PNRR DIVARI" sheetId="4" r:id="rId2"/>
    <sheet name="PNRR CLASSI" sheetId="1" r:id="rId3"/>
    <sheet name="PNRR LAB" sheetId="3" r:id="rId4"/>
    <sheet name="PNRR stem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2" l="1"/>
  <c r="B74" i="2"/>
  <c r="F73" i="2"/>
  <c r="B73" i="2"/>
  <c r="F72" i="2"/>
  <c r="F71" i="2"/>
  <c r="F70" i="2"/>
  <c r="F69" i="2"/>
  <c r="D69" i="2"/>
  <c r="F68" i="2"/>
  <c r="D68" i="2"/>
  <c r="F67" i="2"/>
  <c r="F66" i="2"/>
  <c r="F65" i="2"/>
  <c r="L10" i="5"/>
  <c r="D63" i="2" s="1"/>
  <c r="K10" i="5"/>
  <c r="C63" i="2" s="1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A55" i="2"/>
  <c r="D55" i="2"/>
  <c r="D54" i="2"/>
  <c r="C55" i="2"/>
  <c r="C54" i="2"/>
  <c r="B55" i="2"/>
  <c r="B54" i="2"/>
  <c r="J10" i="5"/>
  <c r="K9" i="5"/>
  <c r="J9" i="5" s="1"/>
  <c r="F9" i="5"/>
  <c r="L8" i="5"/>
  <c r="J8" i="5" s="1"/>
  <c r="K8" i="5"/>
  <c r="F8" i="5"/>
  <c r="K5" i="5"/>
  <c r="J5" i="5" s="1"/>
  <c r="J4" i="5"/>
  <c r="L4" i="5"/>
  <c r="K4" i="5"/>
  <c r="J2" i="5"/>
  <c r="J3" i="5"/>
  <c r="K3" i="5"/>
  <c r="L3" i="5"/>
  <c r="L2" i="5"/>
  <c r="F5" i="5"/>
  <c r="F4" i="5"/>
  <c r="F3" i="5"/>
  <c r="K2" i="5"/>
  <c r="B22" i="1"/>
  <c r="C22" i="1"/>
  <c r="C21" i="1"/>
  <c r="C20" i="1"/>
  <c r="B20" i="1"/>
  <c r="E8" i="1"/>
  <c r="G5" i="1"/>
  <c r="F51" i="2"/>
  <c r="F50" i="2"/>
  <c r="F49" i="2"/>
  <c r="F48" i="2"/>
  <c r="F47" i="2"/>
  <c r="F44" i="2"/>
  <c r="F43" i="2"/>
  <c r="F42" i="2"/>
  <c r="D45" i="2"/>
  <c r="F45" i="2" s="1"/>
  <c r="D46" i="2"/>
  <c r="F46" i="2" s="1"/>
  <c r="B51" i="2"/>
  <c r="B50" i="2"/>
  <c r="A3" i="2" a="1"/>
  <c r="A3" i="2" s="1"/>
  <c r="C38" i="2"/>
  <c r="B38" i="2"/>
  <c r="D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A37" i="2"/>
  <c r="A36" i="2"/>
  <c r="A35" i="2"/>
  <c r="A34" i="2"/>
  <c r="A33" i="2"/>
  <c r="J6" i="4"/>
  <c r="K6" i="4" s="1"/>
  <c r="K7" i="4" s="1"/>
  <c r="L5" i="4"/>
  <c r="K5" i="4"/>
  <c r="F5" i="4"/>
  <c r="L4" i="4"/>
  <c r="K4" i="4"/>
  <c r="F4" i="4"/>
  <c r="L3" i="4"/>
  <c r="L7" i="4" s="1"/>
  <c r="K3" i="4"/>
  <c r="F3" i="4"/>
  <c r="K2" i="4"/>
  <c r="J2" i="4"/>
  <c r="J7" i="4" s="1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A16" i="2" a="1"/>
  <c r="A16" i="2" s="1"/>
  <c r="A4" i="2" a="1"/>
  <c r="A4" i="2" s="1"/>
  <c r="A2" i="2" a="1"/>
  <c r="A2" i="2" s="1"/>
  <c r="A1" i="2" a="1"/>
  <c r="A1" i="2" s="1"/>
  <c r="D14" i="3"/>
  <c r="G13" i="3"/>
  <c r="E13" i="3"/>
  <c r="F13" i="3" s="1"/>
  <c r="G12" i="3"/>
  <c r="E12" i="3"/>
  <c r="F12" i="3" s="1"/>
  <c r="G11" i="3"/>
  <c r="F11" i="3" s="1"/>
  <c r="E11" i="3"/>
  <c r="G10" i="3"/>
  <c r="E10" i="3"/>
  <c r="F10" i="3" s="1"/>
  <c r="G9" i="3"/>
  <c r="E9" i="3"/>
  <c r="F9" i="3" s="1"/>
  <c r="G8" i="3"/>
  <c r="E8" i="3"/>
  <c r="F8" i="3" s="1"/>
  <c r="G7" i="3"/>
  <c r="E7" i="3"/>
  <c r="F7" i="3" s="1"/>
  <c r="G6" i="3"/>
  <c r="G14" i="3" s="1"/>
  <c r="E6" i="3"/>
  <c r="G5" i="3"/>
  <c r="F5" i="3" s="1"/>
  <c r="E5" i="3"/>
  <c r="E7" i="1"/>
  <c r="E5" i="1"/>
  <c r="D14" i="1"/>
  <c r="G13" i="1"/>
  <c r="E13" i="1"/>
  <c r="G12" i="1"/>
  <c r="E12" i="1"/>
  <c r="G11" i="1"/>
  <c r="E11" i="1"/>
  <c r="G10" i="1"/>
  <c r="E10" i="1"/>
  <c r="G9" i="1"/>
  <c r="E9" i="1"/>
  <c r="G8" i="1"/>
  <c r="G7" i="1"/>
  <c r="G6" i="1"/>
  <c r="E6" i="1"/>
  <c r="F5" i="1"/>
  <c r="J6" i="5" l="1"/>
  <c r="L6" i="5"/>
  <c r="K6" i="5"/>
  <c r="G14" i="1"/>
  <c r="A14" i="2" s="1" a="1"/>
  <c r="A14" i="2" s="1"/>
  <c r="F52" i="2"/>
  <c r="F6" i="3"/>
  <c r="F10" i="1"/>
  <c r="A10" i="2" s="1" a="1"/>
  <c r="A10" i="2" s="1"/>
  <c r="F8" i="1"/>
  <c r="A8" i="2" s="1" a="1"/>
  <c r="A8" i="2" s="1"/>
  <c r="F11" i="1"/>
  <c r="A11" i="2" s="1" a="1"/>
  <c r="A11" i="2" s="1"/>
  <c r="F12" i="1"/>
  <c r="A12" i="2" s="1" a="1"/>
  <c r="A12" i="2" s="1"/>
  <c r="F13" i="1"/>
  <c r="A13" i="2" s="1" a="1"/>
  <c r="A13" i="2" s="1"/>
  <c r="F7" i="1"/>
  <c r="A7" i="2" s="1" a="1"/>
  <c r="A7" i="2" s="1"/>
  <c r="F9" i="1"/>
  <c r="A9" i="2" s="1" a="1"/>
  <c r="A9" i="2" s="1"/>
  <c r="F6" i="1"/>
  <c r="A6" i="2" s="1" a="1"/>
  <c r="A6" i="2" s="1"/>
  <c r="A5" i="2" a="1"/>
  <c r="A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<sst xmlns="http://schemas.openxmlformats.org/spreadsheetml/2006/main" count="168" uniqueCount="82">
  <si>
    <t>importo finanziato</t>
  </si>
  <si>
    <t>tipologia</t>
  </si>
  <si>
    <t>soggetto individuato</t>
  </si>
  <si>
    <t>nominativo</t>
  </si>
  <si>
    <t xml:space="preserve">% </t>
  </si>
  <si>
    <t>importo orario</t>
  </si>
  <si>
    <t>totali ore</t>
  </si>
  <si>
    <t xml:space="preserve"> importo  lordo</t>
  </si>
  <si>
    <t>documenti necessari nell'ordine di esecuzione</t>
  </si>
  <si>
    <t>project manager</t>
  </si>
  <si>
    <t>dirigente scolastico</t>
  </si>
  <si>
    <t>autorizzazione USR, delibera del CDI, decreto del DS, assunzione Rup</t>
  </si>
  <si>
    <t>supporto tecnico operativo al Rup</t>
  </si>
  <si>
    <t>dsga</t>
  </si>
  <si>
    <t>avviso e decreto del DS del team, delibera cdi del team e informativa rsu</t>
  </si>
  <si>
    <t>collaudo tecnico amministrativo</t>
  </si>
  <si>
    <t>Progettazione attività formativa di carattere pedagogico per l'uso delle nuove tecnologie</t>
  </si>
  <si>
    <t xml:space="preserve">docente </t>
  </si>
  <si>
    <t>pnrr incarichi costo reale</t>
  </si>
  <si>
    <t xml:space="preserve">Progettazione degli spazi, degli allestimenti e degli ambienti </t>
  </si>
  <si>
    <t>supporto al rup</t>
  </si>
  <si>
    <t>assistente amministrativo</t>
  </si>
  <si>
    <t>assistente tecnico</t>
  </si>
  <si>
    <t>Tabella incarichi pnrr classi</t>
  </si>
  <si>
    <t>Tabella incarichi pnrr lab</t>
  </si>
  <si>
    <t>importo da inserire</t>
  </si>
  <si>
    <t>importo edizione</t>
  </si>
  <si>
    <t>Ore</t>
  </si>
  <si>
    <t>numero di edizioni</t>
  </si>
  <si>
    <t>Importo unitario costo standard</t>
  </si>
  <si>
    <t>importo totale</t>
  </si>
  <si>
    <t>costi diretti ore*n° edizioni*UCS</t>
  </si>
  <si>
    <t>costi indiretti 40% importo intervento</t>
  </si>
  <si>
    <t>Percorsi di mentoring e orientamento</t>
  </si>
  <si>
    <t>Percorsi di potenziamento delle competenze di base, di motivazione e accompagnamento</t>
  </si>
  <si>
    <t>Percorsi di orientamento con il coinvolgimento delle famiglie</t>
  </si>
  <si>
    <t>Percorsi formativi e laboratoriali co-curriculari</t>
  </si>
  <si>
    <t>Attività tecnica del Team per la prevenzione della dispersione scolastica</t>
  </si>
  <si>
    <t>Ore (unità)</t>
  </si>
  <si>
    <t>Edizioni</t>
  </si>
  <si>
    <t>Partecipanti/edizione</t>
  </si>
  <si>
    <t>Partecipanti totali</t>
  </si>
  <si>
    <t>spese di trasporto</t>
  </si>
  <si>
    <t>Tabella costi indiretti costo standard da non rendicontare</t>
  </si>
  <si>
    <t>beni di consumo</t>
  </si>
  <si>
    <t>progettazione didattica e formativa dei percorsi</t>
  </si>
  <si>
    <t>Coordinamento generale del progetto e direzione dei percorsi formativi</t>
  </si>
  <si>
    <t>supporto tecnico e organizzativo a RUP</t>
  </si>
  <si>
    <t>Tipologia</t>
  </si>
  <si>
    <t>soggetto</t>
  </si>
  <si>
    <t>Importo orario</t>
  </si>
  <si>
    <t>Totali ore</t>
  </si>
  <si>
    <t>importo lordo</t>
  </si>
  <si>
    <t>Dirigente scolastico</t>
  </si>
  <si>
    <t>DSGA</t>
  </si>
  <si>
    <t>attività di segreteria didattica</t>
  </si>
  <si>
    <t xml:space="preserve">personale tecnico </t>
  </si>
  <si>
    <t>personale ausiliario</t>
  </si>
  <si>
    <t>supporto educativo e/o psico-pedagogico</t>
  </si>
  <si>
    <t>Collaboratore scolastico</t>
  </si>
  <si>
    <t>AT</t>
  </si>
  <si>
    <t>docente no team</t>
  </si>
  <si>
    <t>m_pi.AOOGABMI.Registro-DecretiR.0000061.03-04-2023 competenze multilinguistiche</t>
  </si>
  <si>
    <t>m_pi.AOOGABMI.Registro Decreti(R).0000065.12-04-2023 NUOVE COMPETENZE STUDENTI</t>
  </si>
  <si>
    <t>m_pi.AOOGABMI.Registro Decreti(R).0000066.12-04-2023 didattica digitale formazione</t>
  </si>
  <si>
    <t>percorsi formativi di lingua e di metodologia CLIL (</t>
  </si>
  <si>
    <t>realizzazione di percorsi didattici</t>
  </si>
  <si>
    <t>competenze multilinguistiche di studenti e personale scolastico Erasmus</t>
  </si>
  <si>
    <t>animatore digitale</t>
  </si>
  <si>
    <t>funzione strumentale</t>
  </si>
  <si>
    <t>attribuito</t>
  </si>
  <si>
    <t>da verificare</t>
  </si>
  <si>
    <t>da attribuire</t>
  </si>
  <si>
    <t>fare avviso</t>
  </si>
  <si>
    <t>Linea</t>
  </si>
  <si>
    <t>Percorsi di orientamento e formazione per il potenziamento delle competenze STEM, digitali e di innovazione</t>
  </si>
  <si>
    <t>Percorsi di tutoraggio per l’orientamento agli studi e alle carriere STEM, anche con il coinvolgimento delle famiglie</t>
  </si>
  <si>
    <t>Percorsi di formazione per il potenziamento delle competenze linguistiche degli studenti</t>
  </si>
  <si>
    <t>Attività tecnica del gruppo di lavoro per l’orientamento e il tutoraggio per le STEM e il multilinguismo</t>
  </si>
  <si>
    <t>Percorsi formativi annuali di lingua e metodologia per docenti</t>
  </si>
  <si>
    <t>Attività tecnica del gruppo di lavoro per il multilinguismo</t>
  </si>
  <si>
    <t>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</si>
</sst>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10]_-;\-* #,##0.00\ [$€-410]_-;_-* &quot;-&quot;??\ [$€-410]_-;_-@"/>
    <numFmt numFmtId="165" formatCode="0.0%"/>
    <numFmt numFmtId="166" formatCode="_-* #,##0.00\ &quot;€&quot;_-;\-* #,##0.00\ &quot;€&quot;_-;_-* &quot;-&quot;??\ &quot;€&quot;_-;_-@"/>
    <numFmt numFmtId="167" formatCode="#,##0.00\ &quot;€&quot;"/>
    <numFmt numFmtId="168" formatCode="0.000"/>
  </numFmts>
  <fonts count="12">
    <font>
      <sz val="11"/>
      <name val="Calibri"/>
      <scheme val="minor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1252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21252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165" fontId="3" fillId="0" borderId="0" xfId="0" applyNumberFormat="1" applyFont="1"/>
    <xf numFmtId="164" fontId="3" fillId="0" borderId="0" xfId="0" applyNumberFormat="1" applyFont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2" fillId="0" borderId="3" xfId="0" applyFont="1" applyBorder="1"/>
    <xf numFmtId="10" fontId="2" fillId="0" borderId="3" xfId="0" applyNumberFormat="1" applyFont="1" applyBorder="1"/>
    <xf numFmtId="0" fontId="7" fillId="4" borderId="3" xfId="0" applyFont="1" applyFill="1" applyBorder="1"/>
    <xf numFmtId="0" fontId="4" fillId="0" borderId="2" xfId="0" applyFont="1" applyBorder="1" applyAlignment="1">
      <alignment horizontal="center" wrapText="1"/>
    </xf>
    <xf numFmtId="10" fontId="2" fillId="0" borderId="0" xfId="0" applyNumberFormat="1" applyFont="1"/>
    <xf numFmtId="0" fontId="2" fillId="0" borderId="3" xfId="0" applyFont="1" applyBorder="1" applyAlignment="1">
      <alignment horizontal="center"/>
    </xf>
    <xf numFmtId="0" fontId="8" fillId="0" borderId="0" xfId="1"/>
    <xf numFmtId="0" fontId="9" fillId="0" borderId="0" xfId="0" applyFont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165" fontId="3" fillId="4" borderId="1" xfId="0" applyNumberFormat="1" applyFont="1" applyFill="1" applyBorder="1"/>
    <xf numFmtId="166" fontId="3" fillId="4" borderId="1" xfId="0" applyNumberFormat="1" applyFont="1" applyFill="1" applyBorder="1"/>
    <xf numFmtId="1" fontId="3" fillId="4" borderId="1" xfId="0" applyNumberFormat="1" applyFont="1" applyFill="1" applyBorder="1"/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165" fontId="3" fillId="5" borderId="1" xfId="0" applyNumberFormat="1" applyFont="1" applyFill="1" applyBorder="1"/>
    <xf numFmtId="166" fontId="3" fillId="5" borderId="1" xfId="0" applyNumberFormat="1" applyFont="1" applyFill="1" applyBorder="1"/>
    <xf numFmtId="1" fontId="3" fillId="5" borderId="1" xfId="0" applyNumberFormat="1" applyFont="1" applyFill="1" applyBorder="1"/>
    <xf numFmtId="164" fontId="3" fillId="5" borderId="1" xfId="0" applyNumberFormat="1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/>
    <xf numFmtId="165" fontId="3" fillId="6" borderId="1" xfId="0" applyNumberFormat="1" applyFont="1" applyFill="1" applyBorder="1"/>
    <xf numFmtId="166" fontId="3" fillId="6" borderId="1" xfId="0" applyNumberFormat="1" applyFont="1" applyFill="1" applyBorder="1"/>
    <xf numFmtId="1" fontId="3" fillId="6" borderId="1" xfId="0" applyNumberFormat="1" applyFont="1" applyFill="1" applyBorder="1"/>
    <xf numFmtId="164" fontId="3" fillId="6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/>
    <xf numFmtId="165" fontId="3" fillId="7" borderId="1" xfId="0" applyNumberFormat="1" applyFont="1" applyFill="1" applyBorder="1"/>
    <xf numFmtId="166" fontId="3" fillId="7" borderId="1" xfId="0" applyNumberFormat="1" applyFont="1" applyFill="1" applyBorder="1"/>
    <xf numFmtId="1" fontId="3" fillId="7" borderId="1" xfId="0" applyNumberFormat="1" applyFont="1" applyFill="1" applyBorder="1"/>
    <xf numFmtId="164" fontId="3" fillId="7" borderId="1" xfId="0" applyNumberFormat="1" applyFont="1" applyFill="1" applyBorder="1"/>
    <xf numFmtId="168" fontId="5" fillId="0" borderId="3" xfId="0" applyNumberFormat="1" applyFont="1" applyBorder="1"/>
    <xf numFmtId="0" fontId="5" fillId="8" borderId="3" xfId="0" applyFont="1" applyFill="1" applyBorder="1"/>
    <xf numFmtId="0" fontId="10" fillId="0" borderId="0" xfId="0" applyFont="1"/>
    <xf numFmtId="0" fontId="10" fillId="8" borderId="3" xfId="0" applyFont="1" applyFill="1" applyBorder="1"/>
    <xf numFmtId="167" fontId="10" fillId="0" borderId="0" xfId="0" applyNumberFormat="1" applyFont="1"/>
    <xf numFmtId="2" fontId="5" fillId="8" borderId="3" xfId="0" applyNumberFormat="1" applyFont="1" applyFill="1" applyBorder="1"/>
    <xf numFmtId="0" fontId="10" fillId="0" borderId="3" xfId="0" applyFont="1" applyBorder="1"/>
    <xf numFmtId="168" fontId="10" fillId="0" borderId="3" xfId="0" applyNumberFormat="1" applyFont="1" applyBorder="1"/>
    <xf numFmtId="0" fontId="11" fillId="0" borderId="3" xfId="0" applyFont="1" applyBorder="1"/>
    <xf numFmtId="2" fontId="10" fillId="0" borderId="0" xfId="0" applyNumberFormat="1" applyFont="1"/>
    <xf numFmtId="2" fontId="10" fillId="0" borderId="3" xfId="0" applyNumberFormat="1" applyFont="1" applyBorder="1"/>
    <xf numFmtId="2" fontId="5" fillId="0" borderId="3" xfId="0" applyNumberFormat="1" applyFont="1" applyBorder="1"/>
    <xf numFmtId="0" fontId="1" fillId="0" borderId="0" xfId="0" applyFont="1" applyAlignment="1">
      <alignment horizontal="center" wrapText="1"/>
    </xf>
    <xf numFmtId="0" fontId="2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NRR%20FORMAZIONE%20DIDAGITALE/Allegato%201%20DM%20Riparto%20formazione%20digitale-signed.pdf" TargetMode="External"/><Relationship Id="rId2" Type="http://schemas.openxmlformats.org/officeDocument/2006/relationships/hyperlink" Target="PNRR%20PERCORSI%20FORMATIVI%20STEM/m_pi.AOOGABMI.Registro%20Decreti(R).0000065.12-04-2023%20NUOVE%20COMPETENZE%20STUDENTI.pdf" TargetMode="External"/><Relationship Id="rId1" Type="http://schemas.openxmlformats.org/officeDocument/2006/relationships/hyperlink" Target="PNRR%20competenze%20multilinguistiche/m_pi.AOOGABMI.Registro-DecretiR.0000061.03-04-2023%20competenze%20multilinguistich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PNRR%20PERCORSI%20FORMATIVI%20STEM/m_pi.AOOGABMI.Registro%20Decreti(R).0000065.12-04-2023%20NUOVE%20COMPETENZE%20STUDENTI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4046-0EEF-4C98-95BA-1AF3AA01EA95}">
  <dimension ref="A1:G82"/>
  <sheetViews>
    <sheetView tabSelected="1" workbookViewId="0">
      <selection activeCell="B67" sqref="B67"/>
    </sheetView>
  </sheetViews>
  <sheetFormatPr defaultColWidth="8.7109375" defaultRowHeight="12"/>
  <cols>
    <col min="1" max="1" width="97.42578125" style="1" customWidth="1"/>
    <col min="2" max="2" width="51.7109375" style="1" bestFit="1" customWidth="1"/>
    <col min="3" max="3" width="16.28515625" style="1" bestFit="1" customWidth="1"/>
    <col min="4" max="4" width="12.28515625" style="27" bestFit="1" customWidth="1"/>
    <col min="5" max="5" width="12.28515625" style="1" bestFit="1" customWidth="1"/>
    <col min="6" max="6" width="11.7109375" style="1" bestFit="1" customWidth="1"/>
    <col min="7" max="7" width="12.5703125" style="1" bestFit="1" customWidth="1"/>
    <col min="8" max="16384" width="8.7109375" style="1"/>
  </cols>
  <sheetData>
    <row r="1" spans="1:7">
      <c r="A1" s="23" t="str" cm="1">
        <f t="array" ref="A1:G1">'PNRR CLASSI'!A1:G1</f>
        <v>pnrr incarichi costo reale</v>
      </c>
      <c r="B1" s="23">
        <v>0</v>
      </c>
      <c r="C1" s="23">
        <v>0</v>
      </c>
      <c r="D1" s="24">
        <v>0</v>
      </c>
      <c r="E1" s="23">
        <v>0</v>
      </c>
      <c r="F1" s="23">
        <v>0</v>
      </c>
      <c r="G1" s="23">
        <v>0</v>
      </c>
    </row>
    <row r="2" spans="1:7">
      <c r="A2" s="23" t="str" cm="1">
        <f t="array" ref="A2:G2">'PNRR CLASSI'!A2:G2</f>
        <v>importo finanziato</v>
      </c>
      <c r="B2" s="23">
        <v>167661.79</v>
      </c>
      <c r="C2" s="23" t="str">
        <v>importo da inserire</v>
      </c>
      <c r="D2" s="24">
        <v>0</v>
      </c>
      <c r="E2" s="23">
        <v>0</v>
      </c>
      <c r="F2" s="23">
        <v>0</v>
      </c>
      <c r="G2" s="23">
        <v>0</v>
      </c>
    </row>
    <row r="3" spans="1:7">
      <c r="A3" s="25" t="str" cm="1">
        <f t="array" ref="A3:G3">'PNRR CLASSI'!A3:G3</f>
        <v>Tabella incarichi pnrr classi</v>
      </c>
      <c r="B3" s="23">
        <v>0</v>
      </c>
      <c r="C3" s="23">
        <v>0</v>
      </c>
      <c r="D3" s="24">
        <v>0</v>
      </c>
      <c r="E3" s="23">
        <v>0</v>
      </c>
      <c r="F3" s="23">
        <v>0</v>
      </c>
      <c r="G3" s="23">
        <v>0</v>
      </c>
    </row>
    <row r="4" spans="1:7">
      <c r="A4" s="23" t="str" cm="1">
        <f t="array" ref="A4:G4">'PNRR CLASSI'!A4:G4</f>
        <v>tipologia</v>
      </c>
      <c r="B4" s="23" t="str">
        <v>soggetto individuato</v>
      </c>
      <c r="C4" s="23" t="str">
        <v>nominativo</v>
      </c>
      <c r="D4" s="24" t="str">
        <v xml:space="preserve">% </v>
      </c>
      <c r="E4" s="23" t="str">
        <v>importo orario</v>
      </c>
      <c r="F4" s="23" t="str">
        <v>totali ore</v>
      </c>
      <c r="G4" s="23" t="str">
        <v xml:space="preserve"> importo  lordo</v>
      </c>
    </row>
    <row r="5" spans="1:7">
      <c r="A5" s="23" t="str" cm="1">
        <f t="array" ref="A5:G5">'PNRR CLASSI'!A5:G5</f>
        <v>project manager</v>
      </c>
      <c r="B5" s="23" t="str">
        <v>dirigente scolastico</v>
      </c>
      <c r="C5" s="23">
        <v>0</v>
      </c>
      <c r="D5" s="24">
        <v>0</v>
      </c>
      <c r="E5" s="23">
        <v>33.174999999999997</v>
      </c>
      <c r="F5" s="23">
        <v>100.00000000000001</v>
      </c>
      <c r="G5" s="23">
        <v>3317.5</v>
      </c>
    </row>
    <row r="6" spans="1:7">
      <c r="A6" s="23" t="str" cm="1">
        <f t="array" ref="A6:G6">'PNRR CLASSI'!A6:G6</f>
        <v>supporto tecnico operativo al Rup</v>
      </c>
      <c r="B6" s="23" t="str">
        <v>dsga</v>
      </c>
      <c r="C6" s="23">
        <v>0</v>
      </c>
      <c r="D6" s="24">
        <v>1.9E-2</v>
      </c>
      <c r="E6" s="23">
        <v>24.549499999999998</v>
      </c>
      <c r="F6" s="23">
        <v>129.76125827409928</v>
      </c>
      <c r="G6" s="23">
        <v>3185.5740100000003</v>
      </c>
    </row>
    <row r="7" spans="1:7">
      <c r="A7" s="23" t="str" cm="1">
        <f t="array" ref="A7:G7">'PNRR CLASSI'!A7:G7</f>
        <v>supporto al rup</v>
      </c>
      <c r="B7" s="23" t="str">
        <v>assistente amministrativo</v>
      </c>
      <c r="C7" s="23">
        <v>0</v>
      </c>
      <c r="D7" s="24">
        <v>0</v>
      </c>
      <c r="E7" s="23">
        <v>19.241499999999998</v>
      </c>
      <c r="F7" s="23">
        <v>0</v>
      </c>
      <c r="G7" s="23">
        <v>0</v>
      </c>
    </row>
    <row r="8" spans="1:7">
      <c r="A8" s="23" t="str" cm="1">
        <f t="array" ref="A8:G8">'PNRR CLASSI'!A8:G8</f>
        <v xml:space="preserve">Progettazione degli spazi, degli allestimenti e degli ambienti </v>
      </c>
      <c r="B8" s="23" t="str">
        <v xml:space="preserve">docente </v>
      </c>
      <c r="C8" s="23">
        <v>0</v>
      </c>
      <c r="D8" s="24">
        <v>1.2E-2</v>
      </c>
      <c r="E8" s="23">
        <v>23.2225</v>
      </c>
      <c r="F8" s="23">
        <v>86.637591990526431</v>
      </c>
      <c r="G8" s="23">
        <v>2011.9414800000002</v>
      </c>
    </row>
    <row r="9" spans="1:7">
      <c r="A9" s="23" t="str" cm="1">
        <f t="array" ref="A9:G9">'PNRR CLASSI'!A9:G9</f>
        <v xml:space="preserve">Progettazione degli spazi, degli allestimenti e degli ambienti </v>
      </c>
      <c r="B9" s="23" t="str">
        <v xml:space="preserve">docente </v>
      </c>
      <c r="C9" s="23">
        <v>0</v>
      </c>
      <c r="D9" s="24">
        <v>1.2E-2</v>
      </c>
      <c r="E9" s="23">
        <v>23.2225</v>
      </c>
      <c r="F9" s="23">
        <v>86.637591990526431</v>
      </c>
      <c r="G9" s="23">
        <v>2011.9414800000002</v>
      </c>
    </row>
    <row r="10" spans="1:7">
      <c r="A10" s="23" t="str" cm="1">
        <f t="array" ref="A10:G10">'PNRR CLASSI'!A10:G10</f>
        <v xml:space="preserve">Progettazione degli spazi, degli allestimenti e degli ambienti </v>
      </c>
      <c r="B10" s="23" t="str">
        <v xml:space="preserve">docente </v>
      </c>
      <c r="C10" s="23">
        <v>0</v>
      </c>
      <c r="D10" s="24">
        <v>1.2E-2</v>
      </c>
      <c r="E10" s="23">
        <v>23.2225</v>
      </c>
      <c r="F10" s="23">
        <v>86.637591990526431</v>
      </c>
      <c r="G10" s="23">
        <v>2011.9414800000002</v>
      </c>
    </row>
    <row r="11" spans="1:7">
      <c r="A11" s="23" t="str" cm="1">
        <f t="array" ref="A11:G11">'PNRR CLASSI'!A11:G11</f>
        <v xml:space="preserve">Progettazione degli spazi, degli allestimenti e degli ambienti </v>
      </c>
      <c r="B11" s="23" t="str">
        <v xml:space="preserve">docente </v>
      </c>
      <c r="C11" s="23">
        <v>0</v>
      </c>
      <c r="D11" s="24">
        <v>1.2E-2</v>
      </c>
      <c r="E11" s="23">
        <v>23.2225</v>
      </c>
      <c r="F11" s="23">
        <v>86.637591990526431</v>
      </c>
      <c r="G11" s="23">
        <v>2011.9414800000002</v>
      </c>
    </row>
    <row r="12" spans="1:7">
      <c r="A12" s="23" t="str" cm="1">
        <f t="array" ref="A12:G12">'PNRR CLASSI'!A12:G12</f>
        <v>collaudo tecnico amministrativo</v>
      </c>
      <c r="B12" s="23" t="str">
        <v xml:space="preserve">docente </v>
      </c>
      <c r="C12" s="23">
        <v>0</v>
      </c>
      <c r="D12" s="24">
        <v>1.2E-2</v>
      </c>
      <c r="E12" s="23">
        <v>23.2225</v>
      </c>
      <c r="F12" s="23">
        <v>86.637591990526431</v>
      </c>
      <c r="G12" s="23">
        <v>2011.9414800000002</v>
      </c>
    </row>
    <row r="13" spans="1:7">
      <c r="A13" s="23" t="str" cm="1">
        <f t="array" ref="A13:G13">'PNRR CLASSI'!A13:G13</f>
        <v>Progettazione attività formativa di carattere pedagogico per l'uso delle nuove tecnologie</v>
      </c>
      <c r="B13" s="23" t="str">
        <v xml:space="preserve">docente </v>
      </c>
      <c r="C13" s="23">
        <v>0</v>
      </c>
      <c r="D13" s="24">
        <v>0</v>
      </c>
      <c r="E13" s="23">
        <v>23.2225</v>
      </c>
      <c r="F13" s="23">
        <v>0</v>
      </c>
      <c r="G13" s="23">
        <v>0</v>
      </c>
    </row>
    <row r="14" spans="1:7">
      <c r="A14" s="23" cm="1">
        <f t="array" ref="A14:G14">'PNRR CLASSI'!A14:G14</f>
        <v>0</v>
      </c>
      <c r="B14" s="23">
        <v>0</v>
      </c>
      <c r="C14" s="23">
        <v>0</v>
      </c>
      <c r="D14" s="24">
        <v>7.8999999999999987E-2</v>
      </c>
      <c r="E14" s="23">
        <v>0</v>
      </c>
      <c r="F14" s="23">
        <v>0</v>
      </c>
      <c r="G14" s="23">
        <v>16562.78141</v>
      </c>
    </row>
    <row r="16" spans="1:7">
      <c r="A16" s="23" t="str" cm="1">
        <f t="array" ref="A16:G16">'PNRR LAB'!A1:G1</f>
        <v>pnrr incarichi costo reale</v>
      </c>
      <c r="B16" s="23">
        <v>0</v>
      </c>
      <c r="C16" s="23">
        <v>0</v>
      </c>
      <c r="D16" s="24">
        <v>0</v>
      </c>
      <c r="E16" s="23">
        <v>0</v>
      </c>
      <c r="F16" s="23">
        <v>0</v>
      </c>
      <c r="G16" s="23">
        <v>0</v>
      </c>
    </row>
    <row r="17" spans="1:7">
      <c r="A17" s="23" t="str">
        <f>'PNRR LAB'!A2</f>
        <v>importo finanziato</v>
      </c>
      <c r="B17" s="23">
        <f>'PNRR LAB'!B2</f>
        <v>104322.83</v>
      </c>
      <c r="C17" s="23">
        <f>'PNRR LAB'!C2</f>
        <v>0</v>
      </c>
      <c r="D17" s="24">
        <f>'PNRR LAB'!D2</f>
        <v>0</v>
      </c>
      <c r="E17" s="23">
        <f>'PNRR LAB'!E2</f>
        <v>0</v>
      </c>
      <c r="F17" s="23">
        <f>'PNRR LAB'!F2</f>
        <v>0</v>
      </c>
      <c r="G17" s="23">
        <f>'PNRR LAB'!G2</f>
        <v>0</v>
      </c>
    </row>
    <row r="18" spans="1:7">
      <c r="A18" s="25" t="str">
        <f>'PNRR LAB'!A3</f>
        <v>Tabella incarichi pnrr lab</v>
      </c>
      <c r="B18" s="23">
        <f>'PNRR LAB'!B3</f>
        <v>0</v>
      </c>
      <c r="C18" s="23">
        <f>'PNRR LAB'!C3</f>
        <v>0</v>
      </c>
      <c r="D18" s="24">
        <f>'PNRR LAB'!D3</f>
        <v>0</v>
      </c>
      <c r="E18" s="23">
        <f>'PNRR LAB'!E3</f>
        <v>0</v>
      </c>
      <c r="F18" s="23">
        <f>'PNRR LAB'!F3</f>
        <v>0</v>
      </c>
      <c r="G18" s="23">
        <f>'PNRR LAB'!G3</f>
        <v>0</v>
      </c>
    </row>
    <row r="19" spans="1:7">
      <c r="A19" s="23" t="str">
        <f>'PNRR LAB'!A4</f>
        <v>tipologia</v>
      </c>
      <c r="B19" s="23" t="str">
        <f>'PNRR LAB'!B4</f>
        <v>soggetto individuato</v>
      </c>
      <c r="C19" s="23" t="str">
        <f>'PNRR LAB'!C4</f>
        <v>nominativo</v>
      </c>
      <c r="D19" s="24" t="str">
        <f>'PNRR LAB'!D4</f>
        <v xml:space="preserve">% </v>
      </c>
      <c r="E19" s="23" t="str">
        <f>'PNRR LAB'!E4</f>
        <v>importo orario</v>
      </c>
      <c r="F19" s="23" t="str">
        <f>'PNRR LAB'!F4</f>
        <v>totali ore</v>
      </c>
      <c r="G19" s="23" t="str">
        <f>'PNRR LAB'!G4</f>
        <v xml:space="preserve"> importo  lordo</v>
      </c>
    </row>
    <row r="20" spans="1:7">
      <c r="A20" s="23" t="str">
        <f>'PNRR LAB'!A5</f>
        <v>project manager</v>
      </c>
      <c r="B20" s="23" t="str">
        <f>'PNRR LAB'!B5</f>
        <v>dirigente scolastico</v>
      </c>
      <c r="C20" s="23">
        <f>'PNRR LAB'!C5</f>
        <v>0</v>
      </c>
      <c r="D20" s="24">
        <f>'PNRR LAB'!D5</f>
        <v>0.02</v>
      </c>
      <c r="E20" s="23">
        <f>'PNRR LAB'!E5</f>
        <v>33.174999999999997</v>
      </c>
      <c r="F20" s="23">
        <f>'PNRR LAB'!F5</f>
        <v>62.892437076111534</v>
      </c>
      <c r="G20" s="23">
        <f>'PNRR LAB'!G5</f>
        <v>2086.4566</v>
      </c>
    </row>
    <row r="21" spans="1:7">
      <c r="A21" s="23" t="str">
        <f>'PNRR LAB'!A6</f>
        <v>supporto tecnico operativo al Rup</v>
      </c>
      <c r="B21" s="23" t="str">
        <f>'PNRR LAB'!B6</f>
        <v>dsga</v>
      </c>
      <c r="C21" s="23">
        <f>'PNRR LAB'!C6</f>
        <v>0</v>
      </c>
      <c r="D21" s="24">
        <f>'PNRR LAB'!D6</f>
        <v>0.03</v>
      </c>
      <c r="E21" s="23">
        <f>'PNRR LAB'!E6</f>
        <v>24.549499999999998</v>
      </c>
      <c r="F21" s="23">
        <f>'PNRR LAB'!F6</f>
        <v>127.48466974887472</v>
      </c>
      <c r="G21" s="23">
        <f>'PNRR LAB'!G6</f>
        <v>3129.6848999999997</v>
      </c>
    </row>
    <row r="22" spans="1:7">
      <c r="A22" s="23" t="str">
        <f>'PNRR LAB'!A7</f>
        <v>supporto al rup</v>
      </c>
      <c r="B22" s="23" t="str">
        <f>'PNRR LAB'!B7</f>
        <v>assistente amministrativo</v>
      </c>
      <c r="C22" s="23">
        <f>'PNRR LAB'!C7</f>
        <v>0</v>
      </c>
      <c r="D22" s="24">
        <f>'PNRR LAB'!D7</f>
        <v>5.0000000000000001E-3</v>
      </c>
      <c r="E22" s="23">
        <f>'PNRR LAB'!E7</f>
        <v>19.241499999999998</v>
      </c>
      <c r="F22" s="23">
        <f>'PNRR LAB'!F7</f>
        <v>27.108809084530833</v>
      </c>
      <c r="G22" s="23">
        <f>'PNRR LAB'!G7</f>
        <v>521.61415</v>
      </c>
    </row>
    <row r="23" spans="1:7">
      <c r="A23" s="23" t="str">
        <f>'PNRR LAB'!A8</f>
        <v xml:space="preserve">Progettazione degli spazi, degli allestimenti e degli ambienti </v>
      </c>
      <c r="B23" s="23" t="str">
        <f>'PNRR LAB'!B8</f>
        <v>assistente tecnico</v>
      </c>
      <c r="C23" s="23">
        <f>'PNRR LAB'!C8</f>
        <v>0</v>
      </c>
      <c r="D23" s="24">
        <f>'PNRR LAB'!D8</f>
        <v>5.0000000000000001E-3</v>
      </c>
      <c r="E23" s="23">
        <f>'PNRR LAB'!E8</f>
        <v>19.241499999999998</v>
      </c>
      <c r="F23" s="23">
        <f>'PNRR LAB'!F8</f>
        <v>27.108809084530833</v>
      </c>
      <c r="G23" s="23">
        <f>'PNRR LAB'!G8</f>
        <v>521.61415</v>
      </c>
    </row>
    <row r="24" spans="1:7">
      <c r="A24" s="23" t="str">
        <f>'PNRR LAB'!A9</f>
        <v xml:space="preserve">Progettazione degli spazi, degli allestimenti e degli ambienti </v>
      </c>
      <c r="B24" s="23" t="str">
        <f>'PNRR LAB'!B9</f>
        <v xml:space="preserve">docente </v>
      </c>
      <c r="C24" s="23">
        <f>'PNRR LAB'!C9</f>
        <v>0</v>
      </c>
      <c r="D24" s="24">
        <f>'PNRR LAB'!D9</f>
        <v>1.2E-2</v>
      </c>
      <c r="E24" s="23">
        <f>'PNRR LAB'!E9</f>
        <v>23.2225</v>
      </c>
      <c r="F24" s="23">
        <f>'PNRR LAB'!F9</f>
        <v>53.907803208095601</v>
      </c>
      <c r="G24" s="23">
        <f>'PNRR LAB'!G9</f>
        <v>1251.8739600000001</v>
      </c>
    </row>
    <row r="25" spans="1:7">
      <c r="A25" s="23" t="str">
        <f>'PNRR LAB'!A10</f>
        <v xml:space="preserve">Progettazione degli spazi, degli allestimenti e degli ambienti </v>
      </c>
      <c r="B25" s="23" t="str">
        <f>'PNRR LAB'!B10</f>
        <v xml:space="preserve">docente </v>
      </c>
      <c r="C25" s="23">
        <f>'PNRR LAB'!C10</f>
        <v>0</v>
      </c>
      <c r="D25" s="24">
        <f>'PNRR LAB'!D10</f>
        <v>5.0000000000000001E-3</v>
      </c>
      <c r="E25" s="23">
        <f>'PNRR LAB'!E10</f>
        <v>23.2225</v>
      </c>
      <c r="F25" s="23">
        <f>'PNRR LAB'!F10</f>
        <v>22.46158467003983</v>
      </c>
      <c r="G25" s="23">
        <f>'PNRR LAB'!G10</f>
        <v>521.61415</v>
      </c>
    </row>
    <row r="26" spans="1:7">
      <c r="A26" s="23" t="str">
        <f>'PNRR LAB'!A11</f>
        <v xml:space="preserve">Progettazione degli spazi, degli allestimenti e degli ambienti </v>
      </c>
      <c r="B26" s="23" t="str">
        <f>'PNRR LAB'!B11</f>
        <v xml:space="preserve">docente </v>
      </c>
      <c r="C26" s="23">
        <f>'PNRR LAB'!C11</f>
        <v>0</v>
      </c>
      <c r="D26" s="24">
        <f>'PNRR LAB'!D11</f>
        <v>5.0000000000000001E-3</v>
      </c>
      <c r="E26" s="23">
        <f>'PNRR LAB'!E11</f>
        <v>23.2225</v>
      </c>
      <c r="F26" s="23">
        <f>'PNRR LAB'!F11</f>
        <v>22.46158467003983</v>
      </c>
      <c r="G26" s="23">
        <f>'PNRR LAB'!G11</f>
        <v>521.61415</v>
      </c>
    </row>
    <row r="27" spans="1:7">
      <c r="A27" s="23" t="str">
        <f>'PNRR LAB'!A12</f>
        <v>collaudo tecnico amministrativo</v>
      </c>
      <c r="B27" s="23" t="str">
        <f>'PNRR LAB'!B12</f>
        <v xml:space="preserve">docente </v>
      </c>
      <c r="C27" s="23">
        <f>'PNRR LAB'!C12</f>
        <v>0</v>
      </c>
      <c r="D27" s="24">
        <f>'PNRR LAB'!D12</f>
        <v>1.2E-2</v>
      </c>
      <c r="E27" s="23">
        <f>'PNRR LAB'!E12</f>
        <v>23.2225</v>
      </c>
      <c r="F27" s="23">
        <f>'PNRR LAB'!F12</f>
        <v>53.907803208095601</v>
      </c>
      <c r="G27" s="23">
        <f>'PNRR LAB'!G12</f>
        <v>1251.8739600000001</v>
      </c>
    </row>
    <row r="28" spans="1:7">
      <c r="A28" s="23" t="str">
        <f>'PNRR LAB'!A13</f>
        <v>Progettazione attività formativa di carattere pedagogico per l'uso delle nuove tecnologie</v>
      </c>
      <c r="B28" s="23" t="str">
        <f>'PNRR LAB'!B13</f>
        <v xml:space="preserve">docente </v>
      </c>
      <c r="C28" s="23">
        <f>'PNRR LAB'!C13</f>
        <v>0</v>
      </c>
      <c r="D28" s="24">
        <f>'PNRR LAB'!D13</f>
        <v>6.0000000000000001E-3</v>
      </c>
      <c r="E28" s="23">
        <f>'PNRR LAB'!E13</f>
        <v>23.2225</v>
      </c>
      <c r="F28" s="23">
        <f>'PNRR LAB'!F13</f>
        <v>26.9539016040478</v>
      </c>
      <c r="G28" s="23">
        <f>'PNRR LAB'!G13</f>
        <v>625.93698000000006</v>
      </c>
    </row>
    <row r="29" spans="1:7">
      <c r="A29" s="23">
        <f>'PNRR LAB'!A14</f>
        <v>0</v>
      </c>
      <c r="B29" s="23">
        <f>'PNRR LAB'!B14</f>
        <v>0</v>
      </c>
      <c r="C29" s="23">
        <f>'PNRR LAB'!C14</f>
        <v>0</v>
      </c>
      <c r="D29" s="24">
        <f>'PNRR LAB'!D14</f>
        <v>0.1</v>
      </c>
      <c r="E29" s="23">
        <f>'PNRR LAB'!E14</f>
        <v>0</v>
      </c>
      <c r="F29" s="23">
        <f>'PNRR LAB'!F14</f>
        <v>0</v>
      </c>
      <c r="G29" s="23">
        <f>'PNRR LAB'!G14</f>
        <v>10432.283000000001</v>
      </c>
    </row>
    <row r="32" spans="1:7" ht="36">
      <c r="A32" s="17" t="s">
        <v>74</v>
      </c>
      <c r="B32" s="17" t="str">
        <f>'PNRR DIVARI'!J1</f>
        <v>importo totale</v>
      </c>
      <c r="C32" s="17" t="str">
        <f>'PNRR DIVARI'!K1</f>
        <v>costi diretti ore*n° edizioni*UCS</v>
      </c>
      <c r="D32" s="17" t="str">
        <f>'PNRR DIVARI'!L1</f>
        <v>costi indiretti 40% importo intervento</v>
      </c>
    </row>
    <row r="33" spans="1:6">
      <c r="A33" s="17" t="str">
        <f>'PNRR DIVARI'!A2</f>
        <v>Percorsi di mentoring e orientamento</v>
      </c>
      <c r="B33" s="17">
        <f>'PNRR DIVARI'!J2</f>
        <v>60480</v>
      </c>
      <c r="C33" s="17">
        <f>'PNRR DIVARI'!K2</f>
        <v>60480</v>
      </c>
      <c r="D33" s="17">
        <f>'PNRR DIVARI'!L2</f>
        <v>0</v>
      </c>
    </row>
    <row r="34" spans="1:6">
      <c r="A34" s="17" t="str">
        <f>'PNRR DIVARI'!A3</f>
        <v>Percorsi di potenziamento delle competenze di base, di motivazione e accompagnamento</v>
      </c>
      <c r="B34" s="17">
        <f>'PNRR DIVARI'!J3</f>
        <v>49770</v>
      </c>
      <c r="C34" s="17">
        <f>'PNRR DIVARI'!K3</f>
        <v>35550</v>
      </c>
      <c r="D34" s="17">
        <f>'PNRR DIVARI'!L3</f>
        <v>14220</v>
      </c>
    </row>
    <row r="35" spans="1:6">
      <c r="A35" s="17" t="str">
        <f>'PNRR DIVARI'!A4</f>
        <v>Percorsi di orientamento con il coinvolgimento delle famiglie</v>
      </c>
      <c r="B35" s="17">
        <f>'PNRR DIVARI'!J4</f>
        <v>11060</v>
      </c>
      <c r="C35" s="17">
        <f>'PNRR DIVARI'!K4</f>
        <v>7900</v>
      </c>
      <c r="D35" s="17">
        <f>'PNRR DIVARI'!L4</f>
        <v>3160</v>
      </c>
    </row>
    <row r="36" spans="1:6">
      <c r="A36" s="17" t="str">
        <f>'PNRR DIVARI'!A5</f>
        <v>Percorsi formativi e laboratoriali co-curriculari</v>
      </c>
      <c r="B36" s="17">
        <f>'PNRR DIVARI'!J5</f>
        <v>63280</v>
      </c>
      <c r="C36" s="17">
        <f>'PNRR DIVARI'!K5</f>
        <v>45200</v>
      </c>
      <c r="D36" s="17">
        <f>'PNRR DIVARI'!L5</f>
        <v>18080</v>
      </c>
    </row>
    <row r="37" spans="1:6">
      <c r="A37" s="17" t="str">
        <f>'PNRR DIVARI'!A6</f>
        <v>Attività tecnica del Team per la prevenzione della dispersione scolastica</v>
      </c>
      <c r="B37" s="17">
        <f>'PNRR DIVARI'!J6</f>
        <v>11071.62</v>
      </c>
      <c r="C37" s="17">
        <f>'PNRR DIVARI'!K6</f>
        <v>11071.62</v>
      </c>
      <c r="D37" s="17">
        <f>'PNRR DIVARI'!L6</f>
        <v>0</v>
      </c>
    </row>
    <row r="38" spans="1:6">
      <c r="B38" s="17">
        <f>'PNRR DIVARI'!J7</f>
        <v>195661.62</v>
      </c>
      <c r="C38" s="17">
        <f>'PNRR DIVARI'!K7</f>
        <v>160201.62</v>
      </c>
      <c r="D38" s="17">
        <f>'PNRR DIVARI'!L7</f>
        <v>35460</v>
      </c>
    </row>
    <row r="39" spans="1:6">
      <c r="B39" s="26"/>
      <c r="C39" s="26"/>
      <c r="D39" s="26"/>
    </row>
    <row r="40" spans="1:6">
      <c r="A40" s="25" t="s">
        <v>43</v>
      </c>
      <c r="B40" s="23"/>
      <c r="C40" s="23"/>
      <c r="D40" s="24"/>
      <c r="E40" s="23"/>
      <c r="F40" s="23"/>
    </row>
    <row r="41" spans="1:6">
      <c r="A41" s="28" t="s">
        <v>48</v>
      </c>
      <c r="B41" s="28" t="s">
        <v>49</v>
      </c>
      <c r="C41" s="28" t="s">
        <v>3</v>
      </c>
      <c r="D41" s="28" t="s">
        <v>50</v>
      </c>
      <c r="E41" s="28" t="s">
        <v>51</v>
      </c>
      <c r="F41" s="28" t="s">
        <v>52</v>
      </c>
    </row>
    <row r="42" spans="1:6">
      <c r="A42" s="23" t="s">
        <v>46</v>
      </c>
      <c r="B42" s="23" t="s">
        <v>53</v>
      </c>
      <c r="C42" s="23"/>
      <c r="D42" s="23">
        <v>33.174999999999997</v>
      </c>
      <c r="E42" s="23">
        <v>100</v>
      </c>
      <c r="F42" s="23">
        <f>D42*E42</f>
        <v>3317.4999999999995</v>
      </c>
    </row>
    <row r="43" spans="1:6">
      <c r="A43" s="23" t="s">
        <v>47</v>
      </c>
      <c r="B43" s="23" t="s">
        <v>54</v>
      </c>
      <c r="C43" s="23"/>
      <c r="D43" s="23">
        <v>25.549499999999998</v>
      </c>
      <c r="E43" s="23">
        <v>100</v>
      </c>
      <c r="F43" s="23">
        <f t="shared" ref="F43:F51" si="0">D43*E43</f>
        <v>2554.9499999999998</v>
      </c>
    </row>
    <row r="44" spans="1:6">
      <c r="A44" s="23" t="s">
        <v>55</v>
      </c>
      <c r="B44" s="23" t="s">
        <v>81</v>
      </c>
      <c r="C44" s="23"/>
      <c r="D44" s="23">
        <v>19.241499999999998</v>
      </c>
      <c r="E44" s="23">
        <v>100</v>
      </c>
      <c r="F44" s="23">
        <f t="shared" si="0"/>
        <v>1924.1499999999999</v>
      </c>
    </row>
    <row r="45" spans="1:6">
      <c r="A45" s="23" t="s">
        <v>57</v>
      </c>
      <c r="B45" s="23" t="s">
        <v>59</v>
      </c>
      <c r="C45" s="23"/>
      <c r="D45" s="23">
        <f>12.5*1.327</f>
        <v>16.587499999999999</v>
      </c>
      <c r="E45" s="23">
        <v>200</v>
      </c>
      <c r="F45" s="23">
        <f t="shared" si="0"/>
        <v>3317.4999999999995</v>
      </c>
    </row>
    <row r="46" spans="1:6">
      <c r="A46" s="23" t="s">
        <v>57</v>
      </c>
      <c r="B46" s="23" t="s">
        <v>59</v>
      </c>
      <c r="C46" s="23"/>
      <c r="D46" s="23">
        <f>12.5*1.327</f>
        <v>16.587499999999999</v>
      </c>
      <c r="E46" s="23">
        <v>200</v>
      </c>
      <c r="F46" s="23">
        <f t="shared" si="0"/>
        <v>3317.4999999999995</v>
      </c>
    </row>
    <row r="47" spans="1:6">
      <c r="A47" s="23" t="s">
        <v>56</v>
      </c>
      <c r="B47" s="23" t="s">
        <v>60</v>
      </c>
      <c r="C47" s="23"/>
      <c r="D47" s="23">
        <v>19.241499999999998</v>
      </c>
      <c r="E47" s="23">
        <v>400</v>
      </c>
      <c r="F47" s="23">
        <f t="shared" si="0"/>
        <v>7696.5999999999995</v>
      </c>
    </row>
    <row r="48" spans="1:6">
      <c r="A48" s="23" t="s">
        <v>58</v>
      </c>
      <c r="B48" s="23" t="s">
        <v>61</v>
      </c>
      <c r="C48" s="23"/>
      <c r="D48" s="23">
        <v>23.2225</v>
      </c>
      <c r="E48" s="23">
        <v>100</v>
      </c>
      <c r="F48" s="23">
        <f t="shared" si="0"/>
        <v>2322.25</v>
      </c>
    </row>
    <row r="49" spans="1:6">
      <c r="A49" s="23" t="s">
        <v>45</v>
      </c>
      <c r="B49" s="23" t="s">
        <v>61</v>
      </c>
      <c r="C49" s="23"/>
      <c r="D49" s="23">
        <v>23.2225</v>
      </c>
      <c r="E49" s="23">
        <v>100</v>
      </c>
      <c r="F49" s="23">
        <f t="shared" si="0"/>
        <v>2322.25</v>
      </c>
    </row>
    <row r="50" spans="1:6">
      <c r="A50" s="23" t="s">
        <v>42</v>
      </c>
      <c r="B50" s="23">
        <f>'PNRR LAB'!B34</f>
        <v>0</v>
      </c>
      <c r="C50" s="23"/>
      <c r="D50" s="23"/>
      <c r="E50" s="23"/>
      <c r="F50" s="23">
        <f t="shared" si="0"/>
        <v>0</v>
      </c>
    </row>
    <row r="51" spans="1:6">
      <c r="A51" s="23" t="s">
        <v>44</v>
      </c>
      <c r="B51" s="23">
        <f>'PNRR LAB'!B35</f>
        <v>0</v>
      </c>
      <c r="C51" s="23"/>
      <c r="D51" s="23"/>
      <c r="E51" s="23"/>
      <c r="F51" s="23">
        <f t="shared" si="0"/>
        <v>0</v>
      </c>
    </row>
    <row r="52" spans="1:6">
      <c r="A52" s="23"/>
      <c r="B52" s="23"/>
      <c r="C52" s="23"/>
      <c r="D52" s="24"/>
      <c r="E52" s="23"/>
      <c r="F52" s="23">
        <f>SUM(F42:F51)</f>
        <v>26772.699999999997</v>
      </c>
    </row>
    <row r="54" spans="1:6" ht="36">
      <c r="A54" s="17" t="s">
        <v>74</v>
      </c>
      <c r="B54" s="17" t="str">
        <f>'PNRR stem'!J1</f>
        <v>importo totale</v>
      </c>
      <c r="C54" s="17" t="str">
        <f>'PNRR stem'!K1</f>
        <v>costi diretti ore*n° edizioni*UCS</v>
      </c>
      <c r="D54" s="17" t="str">
        <f>'PNRR stem'!L1</f>
        <v>costi indiretti 40% importo intervento</v>
      </c>
    </row>
    <row r="55" spans="1:6">
      <c r="A55" s="23" t="str">
        <f>'PNRR stem'!A2</f>
        <v>Percorsi di orientamento e formazione per il potenziamento delle competenze STEM, digitali e di innovazione</v>
      </c>
      <c r="B55" s="17">
        <f>'PNRR stem'!J2</f>
        <v>56952</v>
      </c>
      <c r="C55" s="17">
        <f>'PNRR stem'!K2</f>
        <v>40680</v>
      </c>
      <c r="D55" s="17">
        <f>'PNRR stem'!L2</f>
        <v>16272</v>
      </c>
    </row>
    <row r="56" spans="1:6">
      <c r="A56" s="23" t="str">
        <f>'PNRR stem'!A3</f>
        <v>Percorsi di tutoraggio per l’orientamento agli studi e alle carriere STEM, anche con il coinvolgimento delle famiglie</v>
      </c>
      <c r="B56" s="17">
        <f>'PNRR stem'!J3</f>
        <v>24332</v>
      </c>
      <c r="C56" s="17">
        <f>'PNRR stem'!K3</f>
        <v>17380</v>
      </c>
      <c r="D56" s="17">
        <f>'PNRR stem'!L3</f>
        <v>6952</v>
      </c>
    </row>
    <row r="57" spans="1:6">
      <c r="A57" s="23" t="str">
        <f>'PNRR stem'!A4</f>
        <v>Percorsi di formazione per il potenziamento delle competenze linguistiche degli studenti</v>
      </c>
      <c r="B57" s="17">
        <f>'PNRR stem'!J4</f>
        <v>25312</v>
      </c>
      <c r="C57" s="17">
        <f>'PNRR stem'!K4</f>
        <v>18080</v>
      </c>
      <c r="D57" s="17">
        <f>'PNRR stem'!L4</f>
        <v>7232</v>
      </c>
    </row>
    <row r="58" spans="1:6">
      <c r="A58" s="23" t="str">
        <f>'PNRR stem'!A5</f>
        <v>Attività tecnica del gruppo di lavoro per l’orientamento e il tutoraggio per le STEM e il multilinguismo</v>
      </c>
      <c r="B58" s="17">
        <f>'PNRR stem'!J5</f>
        <v>11154.55</v>
      </c>
      <c r="C58" s="17">
        <f>'PNRR stem'!K5</f>
        <v>11154.55</v>
      </c>
      <c r="D58" s="17">
        <f>'PNRR stem'!L5</f>
        <v>0</v>
      </c>
    </row>
    <row r="59" spans="1:6">
      <c r="A59" s="23">
        <f>'PNRR stem'!A6</f>
        <v>0</v>
      </c>
      <c r="B59" s="17">
        <f>'PNRR stem'!J6</f>
        <v>117750.55</v>
      </c>
      <c r="C59" s="17">
        <f>'PNRR stem'!K6</f>
        <v>87294.55</v>
      </c>
      <c r="D59" s="17">
        <f>'PNRR stem'!L6</f>
        <v>30456</v>
      </c>
    </row>
    <row r="60" spans="1:6">
      <c r="A60" s="23">
        <f>'PNRR stem'!A7</f>
        <v>0</v>
      </c>
      <c r="B60" s="17">
        <f>'PNRR stem'!J7</f>
        <v>0</v>
      </c>
      <c r="C60" s="17">
        <f>'PNRR stem'!K7</f>
        <v>0</v>
      </c>
      <c r="D60" s="17">
        <f>'PNRR stem'!L7</f>
        <v>0</v>
      </c>
    </row>
    <row r="61" spans="1:6">
      <c r="A61" s="23" t="str">
        <f>'PNRR stem'!A8</f>
        <v>Percorsi formativi annuali di lingua e metodologia per docenti</v>
      </c>
      <c r="B61" s="17">
        <f>'PNRR stem'!J8</f>
        <v>30744</v>
      </c>
      <c r="C61" s="17">
        <f>'PNRR stem'!K8</f>
        <v>21960</v>
      </c>
      <c r="D61" s="17">
        <f>'PNRR stem'!L8</f>
        <v>8784</v>
      </c>
    </row>
    <row r="62" spans="1:6">
      <c r="A62" s="23" t="str">
        <f>'PNRR stem'!A9</f>
        <v>Attività tecnica del gruppo di lavoro per il multilinguismo</v>
      </c>
      <c r="B62" s="17">
        <f>'PNRR stem'!J9</f>
        <v>2836.0800799999997</v>
      </c>
      <c r="C62" s="17">
        <f>'PNRR stem'!K9</f>
        <v>2836.0800799999997</v>
      </c>
      <c r="D62" s="17">
        <f>'PNRR stem'!L9</f>
        <v>0</v>
      </c>
    </row>
    <row r="63" spans="1:6">
      <c r="A63" s="23">
        <f>'PNRR stem'!A10</f>
        <v>0</v>
      </c>
      <c r="B63" s="17">
        <f>'PNRR stem'!J10</f>
        <v>33580.08008</v>
      </c>
      <c r="C63" s="17">
        <f>'PNRR stem'!K10</f>
        <v>24796.08008</v>
      </c>
      <c r="D63" s="17">
        <f>'PNRR stem'!L10</f>
        <v>8784</v>
      </c>
    </row>
    <row r="65" spans="1:6">
      <c r="A65" s="23" t="s">
        <v>46</v>
      </c>
      <c r="B65" s="23" t="s">
        <v>53</v>
      </c>
      <c r="C65" s="23"/>
      <c r="D65" s="23">
        <v>33.174999999999997</v>
      </c>
      <c r="E65" s="23">
        <v>100</v>
      </c>
      <c r="F65" s="23">
        <f>D65*E65</f>
        <v>3317.4999999999995</v>
      </c>
    </row>
    <row r="66" spans="1:6">
      <c r="A66" s="23" t="s">
        <v>47</v>
      </c>
      <c r="B66" s="23" t="s">
        <v>54</v>
      </c>
      <c r="C66" s="23"/>
      <c r="D66" s="23">
        <v>25.549499999999998</v>
      </c>
      <c r="E66" s="23">
        <v>100</v>
      </c>
      <c r="F66" s="23">
        <f t="shared" ref="F66:F74" si="1">D66*E66</f>
        <v>2554.9499999999998</v>
      </c>
    </row>
    <row r="67" spans="1:6">
      <c r="A67" s="23" t="s">
        <v>55</v>
      </c>
      <c r="B67" s="23" t="s">
        <v>81</v>
      </c>
      <c r="C67" s="23"/>
      <c r="D67" s="23">
        <v>19.241499999999998</v>
      </c>
      <c r="E67" s="23">
        <v>100</v>
      </c>
      <c r="F67" s="23">
        <f t="shared" si="1"/>
        <v>1924.1499999999999</v>
      </c>
    </row>
    <row r="68" spans="1:6">
      <c r="A68" s="23" t="s">
        <v>57</v>
      </c>
      <c r="B68" s="23" t="s">
        <v>59</v>
      </c>
      <c r="C68" s="23"/>
      <c r="D68" s="23">
        <f>12.5*1.327</f>
        <v>16.587499999999999</v>
      </c>
      <c r="E68" s="23">
        <v>200</v>
      </c>
      <c r="F68" s="23">
        <f t="shared" si="1"/>
        <v>3317.4999999999995</v>
      </c>
    </row>
    <row r="69" spans="1:6">
      <c r="A69" s="23" t="s">
        <v>57</v>
      </c>
      <c r="B69" s="23" t="s">
        <v>59</v>
      </c>
      <c r="C69" s="23"/>
      <c r="D69" s="23">
        <f>12.5*1.327</f>
        <v>16.587499999999999</v>
      </c>
      <c r="E69" s="23">
        <v>200</v>
      </c>
      <c r="F69" s="23">
        <f t="shared" si="1"/>
        <v>3317.4999999999995</v>
      </c>
    </row>
    <row r="70" spans="1:6">
      <c r="A70" s="23" t="s">
        <v>56</v>
      </c>
      <c r="B70" s="23" t="s">
        <v>60</v>
      </c>
      <c r="C70" s="23"/>
      <c r="D70" s="23">
        <v>19.241499999999998</v>
      </c>
      <c r="E70" s="23">
        <v>400</v>
      </c>
      <c r="F70" s="23">
        <f t="shared" si="1"/>
        <v>7696.5999999999995</v>
      </c>
    </row>
    <row r="71" spans="1:6">
      <c r="A71" s="23" t="s">
        <v>58</v>
      </c>
      <c r="B71" s="23" t="s">
        <v>61</v>
      </c>
      <c r="C71" s="23"/>
      <c r="D71" s="23">
        <v>23.2225</v>
      </c>
      <c r="E71" s="23">
        <v>100</v>
      </c>
      <c r="F71" s="23">
        <f t="shared" si="1"/>
        <v>2322.25</v>
      </c>
    </row>
    <row r="72" spans="1:6">
      <c r="A72" s="23" t="s">
        <v>45</v>
      </c>
      <c r="B72" s="23" t="s">
        <v>61</v>
      </c>
      <c r="C72" s="23"/>
      <c r="D72" s="23">
        <v>23.2225</v>
      </c>
      <c r="E72" s="23">
        <v>100</v>
      </c>
      <c r="F72" s="23">
        <f t="shared" si="1"/>
        <v>2322.25</v>
      </c>
    </row>
    <row r="73" spans="1:6">
      <c r="A73" s="23" t="s">
        <v>42</v>
      </c>
      <c r="B73" s="23">
        <f>'PNRR LAB'!B57</f>
        <v>0</v>
      </c>
      <c r="C73" s="23"/>
      <c r="D73" s="23"/>
      <c r="E73" s="23"/>
      <c r="F73" s="23">
        <f t="shared" si="1"/>
        <v>0</v>
      </c>
    </row>
    <row r="74" spans="1:6">
      <c r="A74" s="23" t="s">
        <v>44</v>
      </c>
      <c r="B74" s="23">
        <f>'PNRR LAB'!B58</f>
        <v>0</v>
      </c>
      <c r="C74" s="23"/>
      <c r="D74" s="23"/>
      <c r="E74" s="23"/>
      <c r="F74" s="23">
        <f t="shared" si="1"/>
        <v>0</v>
      </c>
    </row>
    <row r="77" spans="1:6" ht="15">
      <c r="A77" s="29" t="s">
        <v>62</v>
      </c>
      <c r="B77" s="30" t="s">
        <v>67</v>
      </c>
    </row>
    <row r="78" spans="1:6" ht="15">
      <c r="A78" s="29" t="s">
        <v>63</v>
      </c>
      <c r="B78" s="1" t="s">
        <v>65</v>
      </c>
    </row>
    <row r="79" spans="1:6" ht="15">
      <c r="A79" s="29" t="s">
        <v>63</v>
      </c>
      <c r="B79" s="1" t="s">
        <v>66</v>
      </c>
    </row>
    <row r="80" spans="1:6" ht="15">
      <c r="A80" s="29" t="s">
        <v>64</v>
      </c>
    </row>
    <row r="82" spans="1:1" ht="15">
      <c r="A82" s="29"/>
    </row>
  </sheetData>
  <hyperlinks>
    <hyperlink ref="A77" r:id="rId1" xr:uid="{0E16A6A8-BBC8-4846-A679-65CF8133A7B9}"/>
    <hyperlink ref="A78" r:id="rId2" xr:uid="{47D72DE2-068D-4827-88E5-266F267DBFDF}"/>
    <hyperlink ref="A80" r:id="rId3" xr:uid="{F6B86FA9-79FB-4EB6-B2F1-A9C5A6E8F459}"/>
    <hyperlink ref="A79" r:id="rId4" xr:uid="{22F130D0-7DE6-4ECB-945D-41052368D9E5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0298-1BA1-4D38-B65F-1EDAC95A824E}">
  <dimension ref="A1:L7"/>
  <sheetViews>
    <sheetView workbookViewId="0"/>
  </sheetViews>
  <sheetFormatPr defaultColWidth="42.5703125" defaultRowHeight="15"/>
  <cols>
    <col min="1" max="1" width="42.42578125" bestFit="1" customWidth="1"/>
    <col min="2" max="2" width="10.42578125" bestFit="1" customWidth="1"/>
    <col min="3" max="3" width="3.42578125" bestFit="1" customWidth="1"/>
    <col min="4" max="4" width="5.140625" bestFit="1" customWidth="1"/>
    <col min="5" max="5" width="13.28515625" bestFit="1" customWidth="1"/>
    <col min="6" max="6" width="11.140625" bestFit="1" customWidth="1"/>
    <col min="7" max="7" width="2.85546875" bestFit="1" customWidth="1"/>
    <col min="8" max="8" width="11.42578125" bestFit="1" customWidth="1"/>
    <col min="9" max="9" width="19.42578125" bestFit="1" customWidth="1"/>
    <col min="10" max="10" width="9" bestFit="1" customWidth="1"/>
    <col min="11" max="11" width="19.7109375" bestFit="1" customWidth="1"/>
    <col min="12" max="12" width="22.85546875" bestFit="1" customWidth="1"/>
  </cols>
  <sheetData>
    <row r="1" spans="1:12" ht="34.5">
      <c r="A1" s="18"/>
      <c r="B1" s="19" t="s">
        <v>26</v>
      </c>
      <c r="C1" s="19" t="s">
        <v>38</v>
      </c>
      <c r="D1" s="19" t="s">
        <v>39</v>
      </c>
      <c r="E1" s="19" t="s">
        <v>40</v>
      </c>
      <c r="F1" s="19" t="s">
        <v>41</v>
      </c>
      <c r="G1" s="19" t="s">
        <v>27</v>
      </c>
      <c r="H1" s="19" t="s">
        <v>28</v>
      </c>
      <c r="I1" s="19" t="s">
        <v>29</v>
      </c>
      <c r="J1" s="19" t="s">
        <v>30</v>
      </c>
      <c r="K1" s="19" t="s">
        <v>31</v>
      </c>
      <c r="L1" s="19" t="s">
        <v>32</v>
      </c>
    </row>
    <row r="2" spans="1:12">
      <c r="A2" s="20" t="s">
        <v>33</v>
      </c>
      <c r="B2" s="21">
        <v>504</v>
      </c>
      <c r="C2" s="21">
        <v>12</v>
      </c>
      <c r="D2" s="21">
        <v>120</v>
      </c>
      <c r="E2" s="21">
        <v>120</v>
      </c>
      <c r="F2" s="21"/>
      <c r="G2" s="21">
        <v>12</v>
      </c>
      <c r="H2" s="21">
        <v>120</v>
      </c>
      <c r="I2" s="21">
        <v>42</v>
      </c>
      <c r="J2" s="21">
        <f>D2*C2*I2</f>
        <v>60480</v>
      </c>
      <c r="K2" s="21">
        <f>B2*H2</f>
        <v>60480</v>
      </c>
      <c r="L2" s="21">
        <v>0</v>
      </c>
    </row>
    <row r="3" spans="1:12" ht="23.25">
      <c r="A3" s="20" t="s">
        <v>34</v>
      </c>
      <c r="B3" s="21">
        <v>1659</v>
      </c>
      <c r="C3" s="21">
        <v>15</v>
      </c>
      <c r="D3" s="21">
        <v>30</v>
      </c>
      <c r="E3" s="21">
        <v>15</v>
      </c>
      <c r="F3" s="21">
        <f>D3*E3</f>
        <v>450</v>
      </c>
      <c r="G3" s="21"/>
      <c r="H3" s="21">
        <v>30</v>
      </c>
      <c r="I3" s="21">
        <v>79</v>
      </c>
      <c r="J3" s="21">
        <v>49770</v>
      </c>
      <c r="K3" s="21">
        <f>79*15*30</f>
        <v>35550</v>
      </c>
      <c r="L3" s="21">
        <f>474*30</f>
        <v>14220</v>
      </c>
    </row>
    <row r="4" spans="1:12" ht="23.25">
      <c r="A4" s="20" t="s">
        <v>35</v>
      </c>
      <c r="B4" s="21">
        <v>1106</v>
      </c>
      <c r="C4" s="21">
        <v>10</v>
      </c>
      <c r="D4" s="21">
        <v>10</v>
      </c>
      <c r="E4" s="21">
        <v>10</v>
      </c>
      <c r="F4" s="21">
        <f>D4*E4</f>
        <v>100</v>
      </c>
      <c r="G4" s="21">
        <v>10</v>
      </c>
      <c r="H4" s="21">
        <v>10</v>
      </c>
      <c r="I4" s="21">
        <v>79</v>
      </c>
      <c r="J4" s="21">
        <v>11060</v>
      </c>
      <c r="K4" s="21">
        <f>I4*H4*G4</f>
        <v>7900</v>
      </c>
      <c r="L4" s="21">
        <f>316*H4</f>
        <v>3160</v>
      </c>
    </row>
    <row r="5" spans="1:12">
      <c r="A5" s="20" t="s">
        <v>36</v>
      </c>
      <c r="B5" s="21">
        <v>3164</v>
      </c>
      <c r="C5" s="21">
        <v>20</v>
      </c>
      <c r="D5" s="21">
        <v>20</v>
      </c>
      <c r="E5" s="21">
        <v>10</v>
      </c>
      <c r="F5" s="21">
        <f>D5*E5</f>
        <v>200</v>
      </c>
      <c r="G5" s="21">
        <v>20</v>
      </c>
      <c r="H5" s="21">
        <v>20</v>
      </c>
      <c r="I5" s="21">
        <v>113</v>
      </c>
      <c r="J5" s="21">
        <v>63280</v>
      </c>
      <c r="K5" s="21">
        <f>I5*G5*H5</f>
        <v>45200</v>
      </c>
      <c r="L5" s="21">
        <f>904*20</f>
        <v>18080</v>
      </c>
    </row>
    <row r="6" spans="1:12" ht="23.25">
      <c r="A6" s="20" t="s">
        <v>37</v>
      </c>
      <c r="B6" s="21">
        <v>11071.62</v>
      </c>
      <c r="C6" s="21"/>
      <c r="D6" s="21"/>
      <c r="E6" s="21"/>
      <c r="F6" s="21"/>
      <c r="G6" s="21"/>
      <c r="H6" s="21">
        <v>1</v>
      </c>
      <c r="I6" s="21"/>
      <c r="J6" s="21">
        <f>B6*H6</f>
        <v>11071.62</v>
      </c>
      <c r="K6" s="21">
        <f>J6</f>
        <v>11071.62</v>
      </c>
      <c r="L6" s="21"/>
    </row>
    <row r="7" spans="1:12">
      <c r="A7" s="22"/>
      <c r="B7" s="21"/>
      <c r="C7" s="21"/>
      <c r="D7" s="21"/>
      <c r="E7" s="21"/>
      <c r="F7" s="21"/>
      <c r="G7" s="21"/>
      <c r="H7" s="21"/>
      <c r="I7" s="21"/>
      <c r="J7" s="21">
        <f>SUM(J2:J6)</f>
        <v>195661.62</v>
      </c>
      <c r="K7" s="21">
        <f>K2+K3+K4+K5+K6</f>
        <v>160201.62</v>
      </c>
      <c r="L7" s="21">
        <f>L3+L4+L5+L6</f>
        <v>35460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workbookViewId="0">
      <selection activeCell="G26" sqref="G26"/>
    </sheetView>
  </sheetViews>
  <sheetFormatPr defaultColWidth="12.5703125" defaultRowHeight="12"/>
  <cols>
    <col min="1" max="1" width="60.5703125" style="1" bestFit="1" customWidth="1"/>
    <col min="2" max="2" width="18.7109375" style="1" bestFit="1" customWidth="1"/>
    <col min="3" max="3" width="8.7109375" style="1" bestFit="1" customWidth="1"/>
    <col min="4" max="4" width="4.85546875" style="1" bestFit="1" customWidth="1"/>
    <col min="5" max="5" width="10.85546875" style="1" bestFit="1" customWidth="1"/>
    <col min="6" max="6" width="7" style="1" bestFit="1" customWidth="1"/>
    <col min="7" max="7" width="11.140625" style="1" bestFit="1" customWidth="1"/>
    <col min="8" max="8" width="49" style="1" customWidth="1"/>
    <col min="9" max="9" width="12.42578125" style="1" customWidth="1"/>
    <col min="10" max="16384" width="12.5703125" style="1"/>
  </cols>
  <sheetData>
    <row r="1" spans="1:10">
      <c r="A1" s="67" t="s">
        <v>18</v>
      </c>
      <c r="B1" s="68"/>
      <c r="C1" s="68"/>
      <c r="D1" s="68"/>
      <c r="E1" s="68"/>
      <c r="F1" s="68"/>
      <c r="G1" s="68"/>
      <c r="H1" s="2"/>
      <c r="I1" s="3"/>
    </row>
    <row r="2" spans="1:10">
      <c r="A2" s="2" t="s">
        <v>0</v>
      </c>
      <c r="B2" s="4">
        <v>167661.79</v>
      </c>
      <c r="C2" s="3" t="s">
        <v>25</v>
      </c>
      <c r="D2" s="3"/>
      <c r="E2" s="3"/>
      <c r="F2" s="3"/>
      <c r="G2" s="3"/>
      <c r="H2" s="2"/>
      <c r="I2" s="3"/>
    </row>
    <row r="3" spans="1:10">
      <c r="A3" s="5" t="s">
        <v>23</v>
      </c>
      <c r="B3" s="3"/>
      <c r="C3" s="3"/>
      <c r="D3" s="3"/>
      <c r="E3" s="3"/>
      <c r="F3" s="3"/>
      <c r="G3" s="3"/>
      <c r="H3" s="2"/>
      <c r="I3" s="3"/>
    </row>
    <row r="4" spans="1:10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3"/>
    </row>
    <row r="5" spans="1:10" ht="24">
      <c r="A5" s="31" t="s">
        <v>9</v>
      </c>
      <c r="B5" s="32" t="s">
        <v>10</v>
      </c>
      <c r="C5" s="32"/>
      <c r="D5" s="33"/>
      <c r="E5" s="34">
        <f>25*1.327</f>
        <v>33.174999999999997</v>
      </c>
      <c r="F5" s="35">
        <f t="shared" ref="F5:F13" si="0">G5/E5</f>
        <v>100.00000000000001</v>
      </c>
      <c r="G5" s="36">
        <f>2500*1.327</f>
        <v>3317.5</v>
      </c>
      <c r="H5" s="31" t="s">
        <v>11</v>
      </c>
      <c r="I5" s="3" t="s">
        <v>70</v>
      </c>
    </row>
    <row r="6" spans="1:10" ht="24">
      <c r="A6" s="37" t="s">
        <v>12</v>
      </c>
      <c r="B6" s="38" t="s">
        <v>13</v>
      </c>
      <c r="C6" s="38"/>
      <c r="D6" s="39">
        <v>1.9E-2</v>
      </c>
      <c r="E6" s="40">
        <f>18.5*1.327</f>
        <v>24.549499999999998</v>
      </c>
      <c r="F6" s="41">
        <f t="shared" si="0"/>
        <v>129.76125827409928</v>
      </c>
      <c r="G6" s="42">
        <f t="shared" ref="G6:G13" si="1">$B$2*D6</f>
        <v>3185.5740100000003</v>
      </c>
      <c r="H6" s="37" t="s">
        <v>14</v>
      </c>
      <c r="I6" s="3" t="s">
        <v>71</v>
      </c>
    </row>
    <row r="7" spans="1:10" ht="24">
      <c r="A7" s="9" t="s">
        <v>20</v>
      </c>
      <c r="B7" s="10" t="s">
        <v>21</v>
      </c>
      <c r="C7" s="10"/>
      <c r="D7" s="11">
        <v>0</v>
      </c>
      <c r="E7" s="12">
        <f>14.5*1.327</f>
        <v>19.241499999999998</v>
      </c>
      <c r="F7" s="13">
        <f t="shared" si="0"/>
        <v>0</v>
      </c>
      <c r="G7" s="14">
        <f t="shared" si="1"/>
        <v>0</v>
      </c>
      <c r="H7" s="9" t="s">
        <v>14</v>
      </c>
      <c r="I7" s="3"/>
    </row>
    <row r="8" spans="1:10">
      <c r="A8" s="43" t="s">
        <v>19</v>
      </c>
      <c r="B8" s="44" t="s">
        <v>17</v>
      </c>
      <c r="C8" s="44"/>
      <c r="D8" s="45">
        <v>1.2E-2</v>
      </c>
      <c r="E8" s="46">
        <f t="shared" ref="E8:E13" si="2">17.5*1.327</f>
        <v>23.2225</v>
      </c>
      <c r="F8" s="47">
        <f t="shared" si="0"/>
        <v>86.637591990526431</v>
      </c>
      <c r="G8" s="48">
        <f t="shared" si="1"/>
        <v>2011.9414800000002</v>
      </c>
      <c r="H8" s="43" t="s">
        <v>68</v>
      </c>
      <c r="I8" s="3" t="s">
        <v>72</v>
      </c>
    </row>
    <row r="9" spans="1:10">
      <c r="A9" s="43" t="s">
        <v>19</v>
      </c>
      <c r="B9" s="44" t="s">
        <v>17</v>
      </c>
      <c r="C9" s="44"/>
      <c r="D9" s="45">
        <v>1.2E-2</v>
      </c>
      <c r="E9" s="46">
        <f t="shared" si="2"/>
        <v>23.2225</v>
      </c>
      <c r="F9" s="47">
        <f t="shared" si="0"/>
        <v>86.637591990526431</v>
      </c>
      <c r="G9" s="48">
        <f t="shared" si="1"/>
        <v>2011.9414800000002</v>
      </c>
      <c r="H9" s="43" t="s">
        <v>69</v>
      </c>
      <c r="I9" s="3" t="s">
        <v>72</v>
      </c>
    </row>
    <row r="10" spans="1:10" ht="24">
      <c r="A10" s="49" t="s">
        <v>19</v>
      </c>
      <c r="B10" s="50" t="s">
        <v>17</v>
      </c>
      <c r="C10" s="50"/>
      <c r="D10" s="51">
        <v>1.2E-2</v>
      </c>
      <c r="E10" s="52">
        <f t="shared" si="2"/>
        <v>23.2225</v>
      </c>
      <c r="F10" s="53">
        <f t="shared" si="0"/>
        <v>86.637591990526431</v>
      </c>
      <c r="G10" s="54">
        <f t="shared" si="1"/>
        <v>2011.9414800000002</v>
      </c>
      <c r="H10" s="49" t="s">
        <v>14</v>
      </c>
      <c r="I10" s="3" t="s">
        <v>73</v>
      </c>
    </row>
    <row r="11" spans="1:10" ht="24">
      <c r="A11" s="9" t="s">
        <v>19</v>
      </c>
      <c r="B11" s="10" t="s">
        <v>17</v>
      </c>
      <c r="C11" s="10"/>
      <c r="D11" s="11">
        <v>1.2E-2</v>
      </c>
      <c r="E11" s="12">
        <f t="shared" si="2"/>
        <v>23.2225</v>
      </c>
      <c r="F11" s="13">
        <f t="shared" si="0"/>
        <v>86.637591990526431</v>
      </c>
      <c r="G11" s="14">
        <f t="shared" si="1"/>
        <v>2011.9414800000002</v>
      </c>
      <c r="H11" s="9" t="s">
        <v>14</v>
      </c>
      <c r="I11" s="3"/>
    </row>
    <row r="12" spans="1:10" ht="24">
      <c r="A12" s="49" t="s">
        <v>15</v>
      </c>
      <c r="B12" s="50" t="s">
        <v>17</v>
      </c>
      <c r="C12" s="50"/>
      <c r="D12" s="51">
        <v>1.2E-2</v>
      </c>
      <c r="E12" s="52">
        <f t="shared" si="2"/>
        <v>23.2225</v>
      </c>
      <c r="F12" s="53">
        <f t="shared" si="0"/>
        <v>86.637591990526431</v>
      </c>
      <c r="G12" s="54">
        <f t="shared" si="1"/>
        <v>2011.9414800000002</v>
      </c>
      <c r="H12" s="49" t="s">
        <v>14</v>
      </c>
      <c r="I12" s="3" t="s">
        <v>73</v>
      </c>
      <c r="J12" s="3"/>
    </row>
    <row r="13" spans="1:10" ht="24">
      <c r="A13" s="9" t="s">
        <v>16</v>
      </c>
      <c r="B13" s="10" t="s">
        <v>17</v>
      </c>
      <c r="C13" s="10"/>
      <c r="D13" s="11">
        <v>0</v>
      </c>
      <c r="E13" s="12">
        <f t="shared" si="2"/>
        <v>23.2225</v>
      </c>
      <c r="F13" s="13">
        <f t="shared" si="0"/>
        <v>0</v>
      </c>
      <c r="G13" s="14">
        <f t="shared" si="1"/>
        <v>0</v>
      </c>
      <c r="H13" s="9" t="s">
        <v>14</v>
      </c>
      <c r="I13" s="3"/>
    </row>
    <row r="14" spans="1:10">
      <c r="A14" s="2"/>
      <c r="B14" s="3"/>
      <c r="C14" s="3"/>
      <c r="D14" s="15">
        <f>SUM(D5:D13)</f>
        <v>7.8999999999999987E-2</v>
      </c>
      <c r="E14" s="3"/>
      <c r="F14" s="3"/>
      <c r="G14" s="16">
        <f>SUM(G5:G13)</f>
        <v>16562.78141</v>
      </c>
      <c r="H14" s="2"/>
      <c r="I14" s="3"/>
    </row>
    <row r="15" spans="1:10">
      <c r="A15" s="2"/>
      <c r="B15" s="3"/>
      <c r="C15" s="3"/>
      <c r="D15" s="3"/>
      <c r="E15" s="3"/>
      <c r="F15" s="3"/>
      <c r="G15" s="3"/>
      <c r="H15" s="2"/>
      <c r="I15" s="3"/>
    </row>
    <row r="16" spans="1:10">
      <c r="A16" s="2"/>
      <c r="B16" s="3"/>
      <c r="C16" s="3"/>
      <c r="D16" s="3"/>
      <c r="E16" s="3"/>
      <c r="F16" s="3"/>
      <c r="G16" s="16"/>
      <c r="H16" s="2"/>
      <c r="I16" s="3"/>
    </row>
    <row r="17" spans="1:9">
      <c r="A17" s="2"/>
      <c r="B17" s="3"/>
      <c r="C17" s="3"/>
      <c r="D17" s="3"/>
      <c r="E17" s="3"/>
      <c r="F17" s="3"/>
      <c r="G17" s="3"/>
      <c r="H17" s="2"/>
      <c r="I17" s="3"/>
    </row>
    <row r="18" spans="1:9">
      <c r="A18" s="2"/>
      <c r="B18" s="3"/>
      <c r="C18" s="3"/>
      <c r="D18" s="3"/>
      <c r="E18" s="3"/>
      <c r="F18" s="3"/>
      <c r="G18" s="3"/>
      <c r="H18" s="2"/>
      <c r="I18" s="3"/>
    </row>
    <row r="19" spans="1:9">
      <c r="A19" s="2"/>
      <c r="B19" s="3"/>
      <c r="C19" s="3"/>
      <c r="D19" s="3"/>
      <c r="E19" s="3"/>
      <c r="F19" s="3"/>
      <c r="G19" s="3"/>
      <c r="H19" s="2"/>
      <c r="I19" s="3"/>
    </row>
    <row r="20" spans="1:9">
      <c r="A20" s="2"/>
      <c r="B20" s="3">
        <f>100597.04</f>
        <v>100597.04</v>
      </c>
      <c r="C20" s="3">
        <f>B20/1.22</f>
        <v>82456.590163934423</v>
      </c>
      <c r="D20" s="3"/>
      <c r="E20" s="3"/>
      <c r="F20" s="3"/>
      <c r="G20" s="3"/>
      <c r="H20" s="2"/>
      <c r="I20" s="3"/>
    </row>
    <row r="21" spans="1:9">
      <c r="A21" s="2"/>
      <c r="B21" s="3">
        <v>33532.33</v>
      </c>
      <c r="C21" s="3">
        <f>B21/1.22</f>
        <v>27485.516393442624</v>
      </c>
      <c r="D21" s="3"/>
      <c r="E21" s="3"/>
      <c r="F21" s="3"/>
      <c r="G21" s="3"/>
      <c r="H21" s="2"/>
      <c r="I21" s="3"/>
    </row>
    <row r="22" spans="1:9">
      <c r="A22" s="2"/>
      <c r="B22" s="3">
        <f>SUM(B20:B21)</f>
        <v>134129.37</v>
      </c>
      <c r="C22" s="3">
        <f>SUM(C20:C21)</f>
        <v>109942.10655737705</v>
      </c>
      <c r="D22" s="3"/>
      <c r="E22" s="3"/>
      <c r="F22" s="3"/>
      <c r="G22" s="3"/>
      <c r="H22" s="2"/>
      <c r="I22" s="3"/>
    </row>
    <row r="23" spans="1:9">
      <c r="A23" s="2"/>
      <c r="B23" s="3"/>
      <c r="C23" s="3"/>
      <c r="D23" s="3"/>
      <c r="E23" s="3"/>
      <c r="F23" s="3"/>
      <c r="G23" s="3"/>
      <c r="H23" s="2"/>
      <c r="I23" s="3"/>
    </row>
    <row r="24" spans="1:9">
      <c r="A24" s="2"/>
      <c r="B24" s="3"/>
      <c r="C24" s="3"/>
      <c r="D24" s="3"/>
      <c r="E24" s="3"/>
      <c r="F24" s="3"/>
      <c r="G24" s="3"/>
      <c r="H24" s="2"/>
      <c r="I24" s="3"/>
    </row>
    <row r="25" spans="1:9">
      <c r="A25" s="2"/>
      <c r="B25" s="3"/>
      <c r="C25" s="3"/>
      <c r="D25" s="3"/>
      <c r="E25" s="3"/>
      <c r="F25" s="3"/>
      <c r="G25" s="3"/>
      <c r="H25" s="2"/>
      <c r="I25" s="3"/>
    </row>
    <row r="26" spans="1:9">
      <c r="A26" s="2"/>
      <c r="B26" s="3"/>
      <c r="C26" s="3"/>
      <c r="D26" s="3"/>
      <c r="E26" s="3"/>
      <c r="F26" s="3"/>
      <c r="G26" s="3"/>
      <c r="H26" s="2"/>
      <c r="I26" s="3"/>
    </row>
    <row r="27" spans="1:9">
      <c r="A27" s="2"/>
      <c r="B27" s="3"/>
      <c r="C27" s="3"/>
      <c r="D27" s="3"/>
      <c r="E27" s="3"/>
      <c r="F27" s="3"/>
      <c r="G27" s="3"/>
      <c r="H27" s="2"/>
      <c r="I27" s="3"/>
    </row>
    <row r="28" spans="1:9">
      <c r="A28" s="2"/>
      <c r="B28" s="3"/>
      <c r="C28" s="3"/>
      <c r="D28" s="3"/>
      <c r="E28" s="3"/>
      <c r="F28" s="3"/>
      <c r="G28" s="3"/>
      <c r="H28" s="2"/>
      <c r="I28" s="3"/>
    </row>
    <row r="29" spans="1:9">
      <c r="A29" s="2"/>
      <c r="B29" s="3"/>
      <c r="C29" s="3"/>
      <c r="D29" s="3"/>
      <c r="E29" s="3"/>
      <c r="F29" s="3"/>
      <c r="G29" s="3"/>
      <c r="H29" s="2"/>
      <c r="I29" s="3"/>
    </row>
    <row r="30" spans="1:9">
      <c r="A30" s="2"/>
      <c r="B30" s="3"/>
      <c r="C30" s="3"/>
      <c r="D30" s="3"/>
      <c r="E30" s="3"/>
      <c r="F30" s="3"/>
      <c r="G30" s="3"/>
      <c r="H30" s="2"/>
      <c r="I30" s="3"/>
    </row>
    <row r="31" spans="1:9">
      <c r="A31" s="2"/>
      <c r="B31" s="3"/>
      <c r="C31" s="3"/>
      <c r="D31" s="3"/>
      <c r="E31" s="3"/>
      <c r="F31" s="3"/>
      <c r="G31" s="3"/>
      <c r="H31" s="2"/>
      <c r="I31" s="3"/>
    </row>
    <row r="32" spans="1:9">
      <c r="A32" s="2"/>
      <c r="B32" s="3"/>
      <c r="C32" s="3"/>
      <c r="D32" s="3"/>
      <c r="E32" s="3"/>
      <c r="F32" s="3"/>
      <c r="G32" s="3"/>
      <c r="H32" s="2"/>
      <c r="I32" s="3"/>
    </row>
    <row r="33" spans="1:9">
      <c r="A33" s="2"/>
      <c r="B33" s="3"/>
      <c r="C33" s="3"/>
      <c r="D33" s="3"/>
      <c r="E33" s="3"/>
      <c r="F33" s="3"/>
      <c r="G33" s="3"/>
      <c r="H33" s="2"/>
      <c r="I33" s="3"/>
    </row>
    <row r="34" spans="1:9">
      <c r="A34" s="2"/>
      <c r="B34" s="3"/>
      <c r="C34" s="3"/>
      <c r="D34" s="3"/>
      <c r="E34" s="3"/>
      <c r="F34" s="3"/>
      <c r="G34" s="3"/>
      <c r="H34" s="2"/>
      <c r="I34" s="3"/>
    </row>
    <row r="35" spans="1:9">
      <c r="A35" s="2"/>
      <c r="B35" s="3"/>
      <c r="C35" s="3"/>
      <c r="D35" s="3"/>
      <c r="E35" s="3"/>
      <c r="F35" s="3"/>
      <c r="G35" s="3"/>
      <c r="H35" s="2"/>
      <c r="I35" s="3"/>
    </row>
    <row r="36" spans="1:9">
      <c r="A36" s="2"/>
      <c r="B36" s="3"/>
      <c r="C36" s="3"/>
      <c r="D36" s="3"/>
      <c r="E36" s="3"/>
      <c r="F36" s="3"/>
      <c r="G36" s="3"/>
      <c r="H36" s="2"/>
      <c r="I36" s="3"/>
    </row>
    <row r="37" spans="1:9">
      <c r="A37" s="2"/>
      <c r="B37" s="3"/>
      <c r="C37" s="3"/>
      <c r="D37" s="3"/>
      <c r="E37" s="3"/>
      <c r="F37" s="3"/>
      <c r="G37" s="3"/>
      <c r="H37" s="2"/>
      <c r="I37" s="3"/>
    </row>
    <row r="38" spans="1:9">
      <c r="A38" s="2"/>
      <c r="B38" s="3"/>
      <c r="C38" s="3"/>
      <c r="D38" s="3"/>
      <c r="E38" s="3"/>
      <c r="F38" s="3"/>
      <c r="G38" s="3"/>
      <c r="H38" s="2"/>
      <c r="I38" s="3"/>
    </row>
    <row r="39" spans="1:9">
      <c r="A39" s="2"/>
      <c r="B39" s="3"/>
      <c r="C39" s="3"/>
      <c r="D39" s="3"/>
      <c r="E39" s="3"/>
      <c r="F39" s="3"/>
      <c r="G39" s="3"/>
      <c r="H39" s="2"/>
      <c r="I39" s="3"/>
    </row>
    <row r="40" spans="1:9">
      <c r="A40" s="2"/>
      <c r="B40" s="3"/>
      <c r="C40" s="3"/>
      <c r="D40" s="3"/>
      <c r="E40" s="3"/>
      <c r="F40" s="3"/>
      <c r="G40" s="3"/>
      <c r="H40" s="2"/>
      <c r="I40" s="3"/>
    </row>
    <row r="41" spans="1:9">
      <c r="A41" s="2"/>
      <c r="B41" s="3"/>
      <c r="C41" s="3"/>
      <c r="D41" s="3"/>
      <c r="E41" s="3"/>
      <c r="F41" s="3"/>
      <c r="G41" s="3"/>
      <c r="H41" s="2"/>
      <c r="I41" s="3"/>
    </row>
    <row r="42" spans="1:9">
      <c r="A42" s="2"/>
      <c r="B42" s="3"/>
      <c r="C42" s="3"/>
      <c r="D42" s="3"/>
      <c r="E42" s="3"/>
      <c r="F42" s="3"/>
      <c r="G42" s="3"/>
      <c r="H42" s="2"/>
      <c r="I42" s="3"/>
    </row>
    <row r="43" spans="1:9">
      <c r="A43" s="2"/>
      <c r="B43" s="3"/>
      <c r="C43" s="3"/>
      <c r="D43" s="3"/>
      <c r="E43" s="3"/>
      <c r="F43" s="3"/>
      <c r="G43" s="3"/>
      <c r="H43" s="2"/>
      <c r="I43" s="3"/>
    </row>
    <row r="44" spans="1:9">
      <c r="A44" s="2"/>
      <c r="B44" s="3"/>
      <c r="C44" s="3"/>
      <c r="D44" s="3"/>
      <c r="E44" s="3"/>
      <c r="F44" s="3"/>
      <c r="G44" s="3"/>
      <c r="H44" s="2"/>
      <c r="I44" s="3"/>
    </row>
    <row r="45" spans="1:9">
      <c r="A45" s="2"/>
      <c r="B45" s="3"/>
      <c r="C45" s="3"/>
      <c r="D45" s="3"/>
      <c r="E45" s="3"/>
      <c r="F45" s="3"/>
      <c r="G45" s="3"/>
      <c r="H45" s="2"/>
      <c r="I45" s="3"/>
    </row>
    <row r="46" spans="1:9">
      <c r="A46" s="2"/>
      <c r="B46" s="3"/>
      <c r="C46" s="3"/>
      <c r="D46" s="3"/>
      <c r="E46" s="3"/>
      <c r="F46" s="3"/>
      <c r="G46" s="3"/>
      <c r="H46" s="2"/>
      <c r="I46" s="3"/>
    </row>
    <row r="47" spans="1:9">
      <c r="A47" s="2"/>
      <c r="B47" s="3"/>
      <c r="C47" s="3"/>
      <c r="D47" s="3"/>
      <c r="E47" s="3"/>
      <c r="F47" s="3"/>
      <c r="G47" s="3"/>
      <c r="H47" s="2"/>
      <c r="I47" s="3"/>
    </row>
    <row r="48" spans="1:9">
      <c r="A48" s="2"/>
      <c r="B48" s="3"/>
      <c r="C48" s="3"/>
      <c r="D48" s="3"/>
      <c r="E48" s="3"/>
      <c r="F48" s="3"/>
      <c r="G48" s="3"/>
      <c r="H48" s="2"/>
      <c r="I48" s="3"/>
    </row>
    <row r="49" spans="1:9">
      <c r="A49" s="2"/>
      <c r="B49" s="3"/>
      <c r="C49" s="3"/>
      <c r="D49" s="3"/>
      <c r="E49" s="3"/>
      <c r="F49" s="3"/>
      <c r="G49" s="3"/>
      <c r="H49" s="2"/>
      <c r="I49" s="3"/>
    </row>
    <row r="50" spans="1:9">
      <c r="A50" s="2"/>
      <c r="B50" s="3"/>
      <c r="C50" s="3"/>
      <c r="D50" s="3"/>
      <c r="E50" s="3"/>
      <c r="F50" s="3"/>
      <c r="G50" s="3"/>
      <c r="H50" s="2"/>
      <c r="I50" s="3"/>
    </row>
    <row r="51" spans="1:9">
      <c r="A51" s="2"/>
      <c r="B51" s="3"/>
      <c r="C51" s="3"/>
      <c r="D51" s="3"/>
      <c r="E51" s="3"/>
      <c r="F51" s="3"/>
      <c r="G51" s="3"/>
      <c r="H51" s="2"/>
      <c r="I51" s="3"/>
    </row>
    <row r="52" spans="1:9">
      <c r="A52" s="2"/>
      <c r="B52" s="3"/>
      <c r="C52" s="3"/>
      <c r="D52" s="3"/>
      <c r="E52" s="3"/>
      <c r="F52" s="3"/>
      <c r="G52" s="3"/>
      <c r="H52" s="2"/>
      <c r="I52" s="3"/>
    </row>
    <row r="53" spans="1:9">
      <c r="A53" s="2"/>
      <c r="B53" s="3"/>
      <c r="C53" s="3"/>
      <c r="D53" s="3"/>
      <c r="E53" s="3"/>
      <c r="F53" s="3"/>
      <c r="G53" s="3"/>
      <c r="H53" s="2"/>
      <c r="I53" s="3"/>
    </row>
    <row r="54" spans="1:9">
      <c r="A54" s="2"/>
      <c r="B54" s="3"/>
      <c r="C54" s="3"/>
      <c r="D54" s="3"/>
      <c r="E54" s="3"/>
      <c r="F54" s="3"/>
      <c r="G54" s="3"/>
      <c r="H54" s="2"/>
      <c r="I54" s="3"/>
    </row>
    <row r="55" spans="1:9">
      <c r="A55" s="2"/>
      <c r="B55" s="3"/>
      <c r="C55" s="3"/>
      <c r="D55" s="3"/>
      <c r="E55" s="3"/>
      <c r="F55" s="3"/>
      <c r="G55" s="3"/>
      <c r="H55" s="2"/>
      <c r="I55" s="3"/>
    </row>
    <row r="56" spans="1:9">
      <c r="A56" s="2"/>
      <c r="B56" s="3"/>
      <c r="C56" s="3"/>
      <c r="D56" s="3"/>
      <c r="E56" s="3"/>
      <c r="F56" s="3"/>
      <c r="G56" s="3"/>
      <c r="H56" s="2"/>
      <c r="I56" s="3"/>
    </row>
    <row r="57" spans="1:9">
      <c r="A57" s="2"/>
      <c r="B57" s="3"/>
      <c r="C57" s="3"/>
      <c r="D57" s="3"/>
      <c r="E57" s="3"/>
      <c r="F57" s="3"/>
      <c r="G57" s="3"/>
      <c r="H57" s="2"/>
      <c r="I57" s="3"/>
    </row>
    <row r="58" spans="1:9">
      <c r="A58" s="2"/>
      <c r="B58" s="3"/>
      <c r="C58" s="3"/>
      <c r="D58" s="3"/>
      <c r="E58" s="3"/>
      <c r="F58" s="3"/>
      <c r="G58" s="3"/>
      <c r="H58" s="2"/>
      <c r="I58" s="3"/>
    </row>
    <row r="59" spans="1:9">
      <c r="A59" s="2"/>
      <c r="B59" s="3"/>
      <c r="C59" s="3"/>
      <c r="D59" s="3"/>
      <c r="E59" s="3"/>
      <c r="F59" s="3"/>
      <c r="G59" s="3"/>
      <c r="H59" s="2"/>
      <c r="I59" s="3"/>
    </row>
    <row r="60" spans="1:9">
      <c r="A60" s="2"/>
      <c r="B60" s="3"/>
      <c r="C60" s="3"/>
      <c r="D60" s="3"/>
      <c r="E60" s="3"/>
      <c r="F60" s="3"/>
      <c r="G60" s="3"/>
      <c r="H60" s="2"/>
      <c r="I60" s="3"/>
    </row>
    <row r="61" spans="1:9">
      <c r="A61" s="2"/>
      <c r="B61" s="3"/>
      <c r="C61" s="3"/>
      <c r="D61" s="3"/>
      <c r="E61" s="3"/>
      <c r="F61" s="3"/>
      <c r="G61" s="3"/>
      <c r="H61" s="2"/>
      <c r="I61" s="3"/>
    </row>
    <row r="62" spans="1:9">
      <c r="A62" s="2"/>
      <c r="B62" s="3"/>
      <c r="C62" s="3"/>
      <c r="D62" s="3"/>
      <c r="E62" s="3"/>
      <c r="F62" s="3"/>
      <c r="G62" s="3"/>
      <c r="H62" s="2"/>
      <c r="I62" s="3"/>
    </row>
    <row r="63" spans="1:9">
      <c r="A63" s="2"/>
      <c r="B63" s="3"/>
      <c r="C63" s="3"/>
      <c r="D63" s="3"/>
      <c r="E63" s="3"/>
      <c r="F63" s="3"/>
      <c r="G63" s="3"/>
      <c r="H63" s="2"/>
      <c r="I63" s="3"/>
    </row>
    <row r="64" spans="1:9">
      <c r="A64" s="2"/>
      <c r="B64" s="3"/>
      <c r="C64" s="3"/>
      <c r="D64" s="3"/>
      <c r="E64" s="3"/>
      <c r="F64" s="3"/>
      <c r="G64" s="3"/>
      <c r="H64" s="2"/>
      <c r="I64" s="3"/>
    </row>
    <row r="65" spans="1:9">
      <c r="A65" s="2"/>
      <c r="B65" s="3"/>
      <c r="C65" s="3"/>
      <c r="D65" s="3"/>
      <c r="E65" s="3"/>
      <c r="F65" s="3"/>
      <c r="G65" s="3"/>
      <c r="H65" s="2"/>
      <c r="I65" s="3"/>
    </row>
    <row r="66" spans="1:9">
      <c r="A66" s="2"/>
      <c r="B66" s="3"/>
      <c r="C66" s="3"/>
      <c r="D66" s="3"/>
      <c r="E66" s="3"/>
      <c r="F66" s="3"/>
      <c r="G66" s="3"/>
      <c r="H66" s="2"/>
      <c r="I66" s="3"/>
    </row>
    <row r="67" spans="1:9">
      <c r="A67" s="2"/>
      <c r="B67" s="3"/>
      <c r="C67" s="3"/>
      <c r="D67" s="3"/>
      <c r="E67" s="3"/>
      <c r="F67" s="3"/>
      <c r="G67" s="3"/>
      <c r="H67" s="2"/>
      <c r="I67" s="3"/>
    </row>
    <row r="68" spans="1:9">
      <c r="A68" s="2"/>
      <c r="B68" s="3"/>
      <c r="C68" s="3"/>
      <c r="D68" s="3"/>
      <c r="E68" s="3"/>
      <c r="F68" s="3"/>
      <c r="G68" s="3"/>
      <c r="H68" s="2"/>
      <c r="I68" s="3"/>
    </row>
    <row r="69" spans="1:9">
      <c r="A69" s="2"/>
      <c r="B69" s="3"/>
      <c r="C69" s="3"/>
      <c r="D69" s="3"/>
      <c r="E69" s="3"/>
      <c r="F69" s="3"/>
      <c r="G69" s="3"/>
      <c r="H69" s="2"/>
      <c r="I69" s="3"/>
    </row>
    <row r="70" spans="1:9">
      <c r="A70" s="2"/>
      <c r="B70" s="3"/>
      <c r="C70" s="3"/>
      <c r="D70" s="3"/>
      <c r="E70" s="3"/>
      <c r="F70" s="3"/>
      <c r="G70" s="3"/>
      <c r="H70" s="2"/>
      <c r="I70" s="3"/>
    </row>
    <row r="71" spans="1:9">
      <c r="A71" s="2"/>
      <c r="B71" s="3"/>
      <c r="C71" s="3"/>
      <c r="D71" s="3"/>
      <c r="E71" s="3"/>
      <c r="F71" s="3"/>
      <c r="G71" s="3"/>
      <c r="H71" s="2"/>
      <c r="I71" s="3"/>
    </row>
    <row r="72" spans="1:9">
      <c r="A72" s="2"/>
      <c r="B72" s="3"/>
      <c r="C72" s="3"/>
      <c r="D72" s="3"/>
      <c r="E72" s="3"/>
      <c r="F72" s="3"/>
      <c r="G72" s="3"/>
      <c r="H72" s="2"/>
      <c r="I72" s="3"/>
    </row>
    <row r="73" spans="1:9">
      <c r="A73" s="2"/>
      <c r="B73" s="3"/>
      <c r="C73" s="3"/>
      <c r="D73" s="3"/>
      <c r="E73" s="3"/>
      <c r="F73" s="3"/>
      <c r="G73" s="3"/>
      <c r="H73" s="2"/>
      <c r="I73" s="3"/>
    </row>
    <row r="74" spans="1:9">
      <c r="A74" s="2"/>
      <c r="B74" s="3"/>
      <c r="C74" s="3"/>
      <c r="D74" s="3"/>
      <c r="E74" s="3"/>
      <c r="F74" s="3"/>
      <c r="G74" s="3"/>
      <c r="H74" s="2"/>
      <c r="I74" s="3"/>
    </row>
    <row r="75" spans="1:9">
      <c r="A75" s="2"/>
      <c r="B75" s="3"/>
      <c r="C75" s="3"/>
      <c r="D75" s="3"/>
      <c r="E75" s="3"/>
      <c r="F75" s="3"/>
      <c r="G75" s="3"/>
      <c r="H75" s="2"/>
      <c r="I75" s="3"/>
    </row>
    <row r="76" spans="1:9">
      <c r="A76" s="2"/>
      <c r="B76" s="3"/>
      <c r="C76" s="3"/>
      <c r="D76" s="3"/>
      <c r="E76" s="3"/>
      <c r="F76" s="3"/>
      <c r="G76" s="3"/>
      <c r="H76" s="2"/>
      <c r="I76" s="3"/>
    </row>
    <row r="77" spans="1:9">
      <c r="A77" s="2"/>
      <c r="B77" s="3"/>
      <c r="C77" s="3"/>
      <c r="D77" s="3"/>
      <c r="E77" s="3"/>
      <c r="F77" s="3"/>
      <c r="G77" s="3"/>
      <c r="H77" s="2"/>
      <c r="I77" s="3"/>
    </row>
    <row r="78" spans="1:9">
      <c r="A78" s="2"/>
      <c r="B78" s="3"/>
      <c r="C78" s="3"/>
      <c r="D78" s="3"/>
      <c r="E78" s="3"/>
      <c r="F78" s="3"/>
      <c r="G78" s="3"/>
      <c r="H78" s="2"/>
      <c r="I78" s="3"/>
    </row>
    <row r="79" spans="1:9">
      <c r="A79" s="2"/>
      <c r="B79" s="3"/>
      <c r="C79" s="3"/>
      <c r="D79" s="3"/>
      <c r="E79" s="3"/>
      <c r="F79" s="3"/>
      <c r="G79" s="3"/>
      <c r="H79" s="2"/>
      <c r="I79" s="3"/>
    </row>
    <row r="80" spans="1:9">
      <c r="A80" s="2"/>
      <c r="B80" s="3"/>
      <c r="C80" s="3"/>
      <c r="D80" s="3"/>
      <c r="E80" s="3"/>
      <c r="F80" s="3"/>
      <c r="G80" s="3"/>
      <c r="H80" s="2"/>
      <c r="I80" s="3"/>
    </row>
    <row r="81" spans="1:9">
      <c r="A81" s="2"/>
      <c r="B81" s="3"/>
      <c r="C81" s="3"/>
      <c r="D81" s="3"/>
      <c r="E81" s="3"/>
      <c r="F81" s="3"/>
      <c r="G81" s="3"/>
      <c r="H81" s="2"/>
      <c r="I81" s="3"/>
    </row>
    <row r="82" spans="1:9">
      <c r="A82" s="2"/>
      <c r="B82" s="3"/>
      <c r="C82" s="3"/>
      <c r="D82" s="3"/>
      <c r="E82" s="3"/>
      <c r="F82" s="3"/>
      <c r="G82" s="3"/>
      <c r="H82" s="2"/>
      <c r="I82" s="3"/>
    </row>
    <row r="83" spans="1:9">
      <c r="A83" s="2"/>
      <c r="B83" s="3"/>
      <c r="C83" s="3"/>
      <c r="D83" s="3"/>
      <c r="E83" s="3"/>
      <c r="F83" s="3"/>
      <c r="G83" s="3"/>
      <c r="H83" s="2"/>
      <c r="I83" s="3"/>
    </row>
    <row r="84" spans="1:9">
      <c r="A84" s="2"/>
      <c r="B84" s="3"/>
      <c r="C84" s="3"/>
      <c r="D84" s="3"/>
      <c r="E84" s="3"/>
      <c r="F84" s="3"/>
      <c r="G84" s="3"/>
      <c r="H84" s="2"/>
      <c r="I84" s="3"/>
    </row>
    <row r="85" spans="1:9">
      <c r="A85" s="2"/>
      <c r="B85" s="3"/>
      <c r="C85" s="3"/>
      <c r="D85" s="3"/>
      <c r="E85" s="3"/>
      <c r="F85" s="3"/>
      <c r="G85" s="3"/>
      <c r="H85" s="2"/>
      <c r="I85" s="3"/>
    </row>
    <row r="86" spans="1:9">
      <c r="A86" s="2"/>
      <c r="B86" s="3"/>
      <c r="C86" s="3"/>
      <c r="D86" s="3"/>
      <c r="E86" s="3"/>
      <c r="F86" s="3"/>
      <c r="G86" s="3"/>
      <c r="H86" s="2"/>
      <c r="I86" s="3"/>
    </row>
    <row r="87" spans="1:9">
      <c r="A87" s="2"/>
      <c r="B87" s="3"/>
      <c r="C87" s="3"/>
      <c r="D87" s="3"/>
      <c r="E87" s="3"/>
      <c r="F87" s="3"/>
      <c r="G87" s="3"/>
      <c r="H87" s="2"/>
      <c r="I87" s="3"/>
    </row>
    <row r="88" spans="1:9">
      <c r="A88" s="2"/>
      <c r="B88" s="3"/>
      <c r="C88" s="3"/>
      <c r="D88" s="3"/>
      <c r="E88" s="3"/>
      <c r="F88" s="3"/>
      <c r="G88" s="3"/>
      <c r="H88" s="2"/>
      <c r="I88" s="3"/>
    </row>
    <row r="89" spans="1:9">
      <c r="A89" s="2"/>
      <c r="B89" s="3"/>
      <c r="C89" s="3"/>
      <c r="D89" s="3"/>
      <c r="E89" s="3"/>
      <c r="F89" s="3"/>
      <c r="G89" s="3"/>
      <c r="H89" s="2"/>
      <c r="I89" s="3"/>
    </row>
    <row r="90" spans="1:9">
      <c r="A90" s="2"/>
      <c r="B90" s="3"/>
      <c r="C90" s="3"/>
      <c r="D90" s="3"/>
      <c r="E90" s="3"/>
      <c r="F90" s="3"/>
      <c r="G90" s="3"/>
      <c r="H90" s="2"/>
      <c r="I90" s="3"/>
    </row>
    <row r="91" spans="1:9">
      <c r="A91" s="2"/>
      <c r="B91" s="3"/>
      <c r="C91" s="3"/>
      <c r="D91" s="3"/>
      <c r="E91" s="3"/>
      <c r="F91" s="3"/>
      <c r="G91" s="3"/>
      <c r="H91" s="2"/>
      <c r="I91" s="3"/>
    </row>
    <row r="92" spans="1:9">
      <c r="A92" s="2"/>
      <c r="B92" s="3"/>
      <c r="C92" s="3"/>
      <c r="D92" s="3"/>
      <c r="E92" s="3"/>
      <c r="F92" s="3"/>
      <c r="G92" s="3"/>
      <c r="H92" s="2"/>
      <c r="I92" s="3"/>
    </row>
    <row r="93" spans="1:9">
      <c r="A93" s="2"/>
      <c r="B93" s="3"/>
      <c r="C93" s="3"/>
      <c r="D93" s="3"/>
      <c r="E93" s="3"/>
      <c r="F93" s="3"/>
      <c r="G93" s="3"/>
      <c r="H93" s="2"/>
      <c r="I93" s="3"/>
    </row>
    <row r="94" spans="1:9">
      <c r="A94" s="2"/>
      <c r="B94" s="3"/>
      <c r="C94" s="3"/>
      <c r="D94" s="3"/>
      <c r="E94" s="3"/>
      <c r="F94" s="3"/>
      <c r="G94" s="3"/>
      <c r="H94" s="2"/>
      <c r="I94" s="3"/>
    </row>
    <row r="95" spans="1:9">
      <c r="A95" s="2"/>
      <c r="B95" s="3"/>
      <c r="C95" s="3"/>
      <c r="D95" s="3"/>
      <c r="E95" s="3"/>
      <c r="F95" s="3"/>
      <c r="G95" s="3"/>
      <c r="H95" s="2"/>
      <c r="I95" s="3"/>
    </row>
    <row r="96" spans="1:9">
      <c r="A96" s="2"/>
      <c r="B96" s="3"/>
      <c r="C96" s="3"/>
      <c r="D96" s="3"/>
      <c r="E96" s="3"/>
      <c r="F96" s="3"/>
      <c r="G96" s="3"/>
      <c r="H96" s="2"/>
      <c r="I96" s="3"/>
    </row>
    <row r="97" spans="1:9">
      <c r="A97" s="2"/>
      <c r="B97" s="3"/>
      <c r="C97" s="3"/>
      <c r="D97" s="3"/>
      <c r="E97" s="3"/>
      <c r="F97" s="3"/>
      <c r="G97" s="3"/>
      <c r="H97" s="2"/>
      <c r="I97" s="3"/>
    </row>
    <row r="98" spans="1:9">
      <c r="A98" s="2"/>
      <c r="B98" s="3"/>
      <c r="C98" s="3"/>
      <c r="D98" s="3"/>
      <c r="E98" s="3"/>
      <c r="F98" s="3"/>
      <c r="G98" s="3"/>
      <c r="H98" s="2"/>
      <c r="I98" s="3"/>
    </row>
    <row r="99" spans="1:9">
      <c r="A99" s="2"/>
      <c r="B99" s="3"/>
      <c r="C99" s="3"/>
      <c r="D99" s="3"/>
      <c r="E99" s="3"/>
      <c r="F99" s="3"/>
      <c r="G99" s="3"/>
      <c r="H99" s="2"/>
      <c r="I99" s="3"/>
    </row>
    <row r="100" spans="1:9">
      <c r="A100" s="2"/>
      <c r="B100" s="3"/>
      <c r="C100" s="3"/>
      <c r="D100" s="3"/>
      <c r="E100" s="3"/>
      <c r="F100" s="3"/>
      <c r="G100" s="3"/>
      <c r="H100" s="2"/>
      <c r="I100" s="3"/>
    </row>
  </sheetData>
  <mergeCells count="1">
    <mergeCell ref="A1:G1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EA4A-4A1F-42EE-BF72-4AFBB30C0C60}">
  <dimension ref="A1:I14"/>
  <sheetViews>
    <sheetView workbookViewId="0">
      <selection activeCell="B2" sqref="B2"/>
    </sheetView>
  </sheetViews>
  <sheetFormatPr defaultRowHeight="15"/>
  <cols>
    <col min="1" max="1" width="60.5703125" bestFit="1" customWidth="1"/>
    <col min="2" max="2" width="18" bestFit="1" customWidth="1"/>
    <col min="4" max="4" width="4.85546875" bestFit="1" customWidth="1"/>
    <col min="5" max="5" width="10.85546875" bestFit="1" customWidth="1"/>
    <col min="6" max="6" width="7" bestFit="1" customWidth="1"/>
    <col min="7" max="7" width="11.140625" bestFit="1" customWidth="1"/>
    <col min="8" max="8" width="49.42578125" bestFit="1" customWidth="1"/>
  </cols>
  <sheetData>
    <row r="1" spans="1:9" s="1" customFormat="1" ht="12">
      <c r="A1" s="67" t="s">
        <v>18</v>
      </c>
      <c r="B1" s="68"/>
      <c r="C1" s="68"/>
      <c r="D1" s="68"/>
      <c r="E1" s="68"/>
      <c r="F1" s="68"/>
      <c r="G1" s="68"/>
      <c r="H1" s="2"/>
      <c r="I1" s="3"/>
    </row>
    <row r="2" spans="1:9" s="1" customFormat="1" ht="12">
      <c r="A2" s="2" t="s">
        <v>0</v>
      </c>
      <c r="B2" s="4">
        <v>104322.83</v>
      </c>
      <c r="C2" s="3"/>
      <c r="D2" s="3"/>
      <c r="E2" s="3"/>
      <c r="F2" s="3"/>
      <c r="G2" s="3"/>
      <c r="H2" s="2"/>
      <c r="I2" s="3"/>
    </row>
    <row r="3" spans="1:9" s="1" customFormat="1" ht="12">
      <c r="A3" s="5" t="s">
        <v>24</v>
      </c>
      <c r="B3" s="3"/>
      <c r="C3" s="3"/>
      <c r="D3" s="3"/>
      <c r="E3" s="3"/>
      <c r="F3" s="3"/>
      <c r="G3" s="3"/>
      <c r="H3" s="2"/>
      <c r="I3" s="3"/>
    </row>
    <row r="4" spans="1:9" s="1" customFormat="1" ht="12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3"/>
    </row>
    <row r="5" spans="1:9" s="1" customFormat="1" ht="24">
      <c r="A5" s="9" t="s">
        <v>9</v>
      </c>
      <c r="B5" s="10" t="s">
        <v>10</v>
      </c>
      <c r="C5" s="10"/>
      <c r="D5" s="11">
        <v>0.02</v>
      </c>
      <c r="E5" s="12">
        <f>25*1.327</f>
        <v>33.174999999999997</v>
      </c>
      <c r="F5" s="13">
        <f t="shared" ref="F5:F13" si="0">G5/E5</f>
        <v>62.892437076111534</v>
      </c>
      <c r="G5" s="14">
        <f t="shared" ref="G5:G13" si="1">$B$2*D5</f>
        <v>2086.4566</v>
      </c>
      <c r="H5" s="9" t="s">
        <v>11</v>
      </c>
      <c r="I5" s="3"/>
    </row>
    <row r="6" spans="1:9" s="1" customFormat="1" ht="24">
      <c r="A6" s="9" t="s">
        <v>12</v>
      </c>
      <c r="B6" s="10" t="s">
        <v>13</v>
      </c>
      <c r="C6" s="10"/>
      <c r="D6" s="11">
        <v>0.03</v>
      </c>
      <c r="E6" s="12">
        <f>18.5*1.327</f>
        <v>24.549499999999998</v>
      </c>
      <c r="F6" s="13">
        <f t="shared" si="0"/>
        <v>127.48466974887472</v>
      </c>
      <c r="G6" s="14">
        <f t="shared" si="1"/>
        <v>3129.6848999999997</v>
      </c>
      <c r="H6" s="9" t="s">
        <v>14</v>
      </c>
      <c r="I6" s="3"/>
    </row>
    <row r="7" spans="1:9" s="1" customFormat="1" ht="24">
      <c r="A7" s="9" t="s">
        <v>20</v>
      </c>
      <c r="B7" s="10" t="s">
        <v>21</v>
      </c>
      <c r="C7" s="10"/>
      <c r="D7" s="11">
        <v>5.0000000000000001E-3</v>
      </c>
      <c r="E7" s="12">
        <f>14.5*1.327</f>
        <v>19.241499999999998</v>
      </c>
      <c r="F7" s="13">
        <f t="shared" si="0"/>
        <v>27.108809084530833</v>
      </c>
      <c r="G7" s="14">
        <f t="shared" si="1"/>
        <v>521.61415</v>
      </c>
      <c r="H7" s="9" t="s">
        <v>14</v>
      </c>
      <c r="I7" s="3"/>
    </row>
    <row r="8" spans="1:9" s="1" customFormat="1" ht="24">
      <c r="A8" s="9" t="s">
        <v>19</v>
      </c>
      <c r="B8" s="10" t="s">
        <v>22</v>
      </c>
      <c r="C8" s="10"/>
      <c r="D8" s="11">
        <v>5.0000000000000001E-3</v>
      </c>
      <c r="E8" s="12">
        <f>14.5*1.327</f>
        <v>19.241499999999998</v>
      </c>
      <c r="F8" s="13">
        <f t="shared" si="0"/>
        <v>27.108809084530833</v>
      </c>
      <c r="G8" s="14">
        <f t="shared" si="1"/>
        <v>521.61415</v>
      </c>
      <c r="H8" s="9" t="s">
        <v>14</v>
      </c>
      <c r="I8" s="3"/>
    </row>
    <row r="9" spans="1:9" s="1" customFormat="1" ht="24">
      <c r="A9" s="9" t="s">
        <v>19</v>
      </c>
      <c r="B9" s="10" t="s">
        <v>17</v>
      </c>
      <c r="C9" s="10"/>
      <c r="D9" s="11">
        <v>1.2E-2</v>
      </c>
      <c r="E9" s="12">
        <f t="shared" ref="E9:E13" si="2">17.5*1.327</f>
        <v>23.2225</v>
      </c>
      <c r="F9" s="13">
        <f t="shared" si="0"/>
        <v>53.907803208095601</v>
      </c>
      <c r="G9" s="14">
        <f t="shared" si="1"/>
        <v>1251.8739600000001</v>
      </c>
      <c r="H9" s="9" t="s">
        <v>14</v>
      </c>
      <c r="I9" s="3"/>
    </row>
    <row r="10" spans="1:9" s="1" customFormat="1" ht="24">
      <c r="A10" s="9" t="s">
        <v>19</v>
      </c>
      <c r="B10" s="10" t="s">
        <v>17</v>
      </c>
      <c r="C10" s="10"/>
      <c r="D10" s="11">
        <v>5.0000000000000001E-3</v>
      </c>
      <c r="E10" s="12">
        <f t="shared" si="2"/>
        <v>23.2225</v>
      </c>
      <c r="F10" s="13">
        <f t="shared" si="0"/>
        <v>22.46158467003983</v>
      </c>
      <c r="G10" s="14">
        <f t="shared" si="1"/>
        <v>521.61415</v>
      </c>
      <c r="H10" s="9" t="s">
        <v>14</v>
      </c>
      <c r="I10" s="3"/>
    </row>
    <row r="11" spans="1:9" s="1" customFormat="1" ht="24">
      <c r="A11" s="9" t="s">
        <v>19</v>
      </c>
      <c r="B11" s="10" t="s">
        <v>17</v>
      </c>
      <c r="C11" s="10"/>
      <c r="D11" s="11">
        <v>5.0000000000000001E-3</v>
      </c>
      <c r="E11" s="12">
        <f t="shared" si="2"/>
        <v>23.2225</v>
      </c>
      <c r="F11" s="13">
        <f t="shared" si="0"/>
        <v>22.46158467003983</v>
      </c>
      <c r="G11" s="14">
        <f t="shared" si="1"/>
        <v>521.61415</v>
      </c>
      <c r="H11" s="9" t="s">
        <v>14</v>
      </c>
      <c r="I11" s="3"/>
    </row>
    <row r="12" spans="1:9" s="1" customFormat="1" ht="24">
      <c r="A12" s="9" t="s">
        <v>15</v>
      </c>
      <c r="B12" s="10" t="s">
        <v>17</v>
      </c>
      <c r="C12" s="10"/>
      <c r="D12" s="11">
        <v>1.2E-2</v>
      </c>
      <c r="E12" s="12">
        <f t="shared" si="2"/>
        <v>23.2225</v>
      </c>
      <c r="F12" s="13">
        <f t="shared" si="0"/>
        <v>53.907803208095601</v>
      </c>
      <c r="G12" s="14">
        <f t="shared" si="1"/>
        <v>1251.8739600000001</v>
      </c>
      <c r="H12" s="9" t="s">
        <v>14</v>
      </c>
      <c r="I12" s="3"/>
    </row>
    <row r="13" spans="1:9" s="1" customFormat="1" ht="24">
      <c r="A13" s="9" t="s">
        <v>16</v>
      </c>
      <c r="B13" s="10" t="s">
        <v>17</v>
      </c>
      <c r="C13" s="10"/>
      <c r="D13" s="11">
        <v>6.0000000000000001E-3</v>
      </c>
      <c r="E13" s="12">
        <f t="shared" si="2"/>
        <v>23.2225</v>
      </c>
      <c r="F13" s="13">
        <f t="shared" si="0"/>
        <v>26.9539016040478</v>
      </c>
      <c r="G13" s="14">
        <f t="shared" si="1"/>
        <v>625.93698000000006</v>
      </c>
      <c r="H13" s="9" t="s">
        <v>14</v>
      </c>
      <c r="I13" s="3"/>
    </row>
    <row r="14" spans="1:9" s="1" customFormat="1" ht="12">
      <c r="A14" s="2"/>
      <c r="B14" s="3"/>
      <c r="C14" s="3"/>
      <c r="D14" s="15">
        <f>SUM(D5:D13)</f>
        <v>0.1</v>
      </c>
      <c r="E14" s="3"/>
      <c r="F14" s="3"/>
      <c r="G14" s="16">
        <f>SUM(G5:G13)</f>
        <v>10432.283000000001</v>
      </c>
      <c r="H14" s="2"/>
      <c r="I14" s="3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E437-EC05-492D-B948-76F0D99C111D}">
  <dimension ref="A1:L14"/>
  <sheetViews>
    <sheetView workbookViewId="0">
      <selection activeCell="F15" sqref="F15"/>
    </sheetView>
  </sheetViews>
  <sheetFormatPr defaultColWidth="42.5703125" defaultRowHeight="11.25"/>
  <cols>
    <col min="1" max="1" width="93.5703125" style="57" bestFit="1" customWidth="1"/>
    <col min="2" max="2" width="15.28515625" style="57" bestFit="1" customWidth="1"/>
    <col min="3" max="3" width="3.42578125" style="57" bestFit="1" customWidth="1"/>
    <col min="4" max="4" width="4.85546875" style="57" bestFit="1" customWidth="1"/>
    <col min="5" max="5" width="13.28515625" style="57" bestFit="1" customWidth="1"/>
    <col min="6" max="6" width="9.42578125" style="57" bestFit="1" customWidth="1"/>
    <col min="7" max="7" width="6.42578125" style="57" customWidth="1"/>
    <col min="8" max="8" width="7.85546875" style="57" bestFit="1" customWidth="1"/>
    <col min="9" max="9" width="16.28515625" style="57" bestFit="1" customWidth="1"/>
    <col min="10" max="10" width="10" style="57" bestFit="1" customWidth="1"/>
    <col min="11" max="11" width="13.7109375" style="57" bestFit="1" customWidth="1"/>
    <col min="12" max="12" width="19.28515625" style="57" bestFit="1" customWidth="1"/>
    <col min="13" max="16384" width="42.5703125" style="57"/>
  </cols>
  <sheetData>
    <row r="1" spans="1:12" ht="33.75">
      <c r="A1" s="18"/>
      <c r="B1" s="19" t="s">
        <v>26</v>
      </c>
      <c r="C1" s="19" t="s">
        <v>38</v>
      </c>
      <c r="D1" s="19" t="s">
        <v>39</v>
      </c>
      <c r="E1" s="19" t="s">
        <v>40</v>
      </c>
      <c r="F1" s="19" t="s">
        <v>41</v>
      </c>
      <c r="G1" s="19" t="s">
        <v>27</v>
      </c>
      <c r="H1" s="19" t="s">
        <v>28</v>
      </c>
      <c r="I1" s="19" t="s">
        <v>29</v>
      </c>
      <c r="J1" s="19" t="s">
        <v>30</v>
      </c>
      <c r="K1" s="19" t="s">
        <v>31</v>
      </c>
      <c r="L1" s="19" t="s">
        <v>32</v>
      </c>
    </row>
    <row r="2" spans="1:12">
      <c r="A2" s="58" t="s">
        <v>75</v>
      </c>
      <c r="B2" s="56">
        <v>3390</v>
      </c>
      <c r="C2" s="56">
        <v>30</v>
      </c>
      <c r="D2" s="56">
        <v>12</v>
      </c>
      <c r="E2" s="56">
        <v>20</v>
      </c>
      <c r="F2" s="56">
        <v>240</v>
      </c>
      <c r="G2" s="56">
        <v>12</v>
      </c>
      <c r="H2" s="56">
        <v>12</v>
      </c>
      <c r="I2" s="56">
        <v>113</v>
      </c>
      <c r="J2" s="56">
        <f>L2+K2</f>
        <v>56952</v>
      </c>
      <c r="K2" s="56">
        <f>B2*H2</f>
        <v>40680</v>
      </c>
      <c r="L2" s="60">
        <f>1356*H2</f>
        <v>16272</v>
      </c>
    </row>
    <row r="3" spans="1:12">
      <c r="A3" s="58" t="s">
        <v>76</v>
      </c>
      <c r="B3" s="56">
        <v>1580</v>
      </c>
      <c r="C3" s="56">
        <v>20</v>
      </c>
      <c r="D3" s="56">
        <v>11</v>
      </c>
      <c r="E3" s="56">
        <v>5</v>
      </c>
      <c r="F3" s="56">
        <f>D3*E3</f>
        <v>55</v>
      </c>
      <c r="G3" s="56"/>
      <c r="H3" s="56">
        <v>11</v>
      </c>
      <c r="I3" s="56">
        <v>79</v>
      </c>
      <c r="J3" s="56">
        <f>L3+K3</f>
        <v>24332</v>
      </c>
      <c r="K3" s="56">
        <f>B3*H3</f>
        <v>17380</v>
      </c>
      <c r="L3" s="60">
        <f>632*H3</f>
        <v>6952</v>
      </c>
    </row>
    <row r="4" spans="1:12">
      <c r="A4" s="58" t="s">
        <v>77</v>
      </c>
      <c r="B4" s="56">
        <v>4520</v>
      </c>
      <c r="C4" s="56">
        <v>40</v>
      </c>
      <c r="D4" s="56">
        <v>4</v>
      </c>
      <c r="E4" s="56">
        <v>20</v>
      </c>
      <c r="F4" s="56">
        <f>D4*E4</f>
        <v>80</v>
      </c>
      <c r="G4" s="56">
        <v>40</v>
      </c>
      <c r="H4" s="56">
        <v>4</v>
      </c>
      <c r="I4" s="56">
        <v>113</v>
      </c>
      <c r="J4" s="56">
        <f>L4+K4</f>
        <v>25312</v>
      </c>
      <c r="K4" s="56">
        <f>B4*H4</f>
        <v>18080</v>
      </c>
      <c r="L4" s="60">
        <f>1808*H4</f>
        <v>7232</v>
      </c>
    </row>
    <row r="5" spans="1:12">
      <c r="A5" s="58" t="s">
        <v>78</v>
      </c>
      <c r="B5" s="56"/>
      <c r="C5" s="56"/>
      <c r="D5" s="56"/>
      <c r="E5" s="56"/>
      <c r="F5" s="56">
        <f>D5*E5</f>
        <v>0</v>
      </c>
      <c r="G5" s="56">
        <v>328.07499999999999</v>
      </c>
      <c r="H5" s="56"/>
      <c r="I5" s="56">
        <v>34</v>
      </c>
      <c r="J5" s="56">
        <f>L5+K5</f>
        <v>11154.55</v>
      </c>
      <c r="K5" s="56">
        <f>I5*G5</f>
        <v>11154.55</v>
      </c>
      <c r="L5" s="56">
        <v>0</v>
      </c>
    </row>
    <row r="6" spans="1:12">
      <c r="A6" s="22"/>
      <c r="B6" s="21"/>
      <c r="C6" s="21"/>
      <c r="D6" s="21"/>
      <c r="E6" s="21"/>
      <c r="F6" s="21"/>
      <c r="G6" s="21"/>
      <c r="H6" s="21"/>
      <c r="I6" s="21"/>
      <c r="J6" s="55">
        <f>SUM(J2:J5)</f>
        <v>117750.55</v>
      </c>
      <c r="K6" s="21">
        <f>SUM(K2:K5)</f>
        <v>87294.55</v>
      </c>
      <c r="L6" s="66">
        <f>SUM(L2:L5)</f>
        <v>30456</v>
      </c>
    </row>
    <row r="8" spans="1:12">
      <c r="A8" s="63" t="s">
        <v>79</v>
      </c>
      <c r="B8" s="61">
        <v>2440</v>
      </c>
      <c r="C8" s="61">
        <v>20</v>
      </c>
      <c r="D8" s="61">
        <v>9</v>
      </c>
      <c r="E8" s="61">
        <v>10</v>
      </c>
      <c r="F8" s="56">
        <f>D8*E8</f>
        <v>90</v>
      </c>
      <c r="G8" s="61">
        <v>20</v>
      </c>
      <c r="H8" s="61">
        <v>9</v>
      </c>
      <c r="I8" s="56">
        <v>122</v>
      </c>
      <c r="J8" s="56">
        <f>L8+K8</f>
        <v>30744</v>
      </c>
      <c r="K8" s="56">
        <f>B8*H8</f>
        <v>21960</v>
      </c>
      <c r="L8" s="65">
        <f>976*H8</f>
        <v>8784</v>
      </c>
    </row>
    <row r="9" spans="1:12">
      <c r="A9" s="63" t="s">
        <v>80</v>
      </c>
      <c r="B9" s="61"/>
      <c r="C9" s="61"/>
      <c r="D9" s="61"/>
      <c r="E9" s="61"/>
      <c r="F9" s="56">
        <f>D9*E9</f>
        <v>0</v>
      </c>
      <c r="G9" s="56">
        <v>83.414119999999997</v>
      </c>
      <c r="H9" s="56"/>
      <c r="I9" s="56">
        <v>34</v>
      </c>
      <c r="J9" s="60">
        <f>L9+K9</f>
        <v>2836.0800799999997</v>
      </c>
      <c r="K9" s="60">
        <f>I9*G9</f>
        <v>2836.0800799999997</v>
      </c>
      <c r="L9" s="56">
        <v>0</v>
      </c>
    </row>
    <row r="10" spans="1:12">
      <c r="J10" s="62">
        <f>SUM(J8:J9)</f>
        <v>33580.08008</v>
      </c>
      <c r="K10" s="64">
        <f>SUM(K8:K9)</f>
        <v>24796.08008</v>
      </c>
      <c r="L10" s="64">
        <f>SUM(L8:L9)</f>
        <v>8784</v>
      </c>
    </row>
    <row r="14" spans="1:12">
      <c r="B14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Foglio2</vt:lpstr>
      <vt:lpstr>PNRR DIVARI</vt:lpstr>
      <vt:lpstr>PNRR CLASSI</vt:lpstr>
      <vt:lpstr>PNRR LAB</vt:lpstr>
      <vt:lpstr>PNRR stem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MAGNUM</dc:creator>
  <cp:lastModifiedBy>Belardinelli Luciano</cp:lastModifiedBy>
  <cp:lastPrinted>2023-04-16T16:13:21Z</cp:lastPrinted>
  <dcterms:created xsi:type="dcterms:W3CDTF">2023-04-16T15:27:55Z</dcterms:created>
  <dcterms:modified xsi:type="dcterms:W3CDTF">2023-11-29T14:03:46Z</dcterms:modified>
</cp:coreProperties>
</file>