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7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D:\Users\mi14039\Desktop\1\COMUNICAZIONE\"/>
    </mc:Choice>
  </mc:AlternateContent>
  <xr:revisionPtr revIDLastSave="0" documentId="8_{A26E6B14-BD3A-40C1-B645-026657C65071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Sheet1" sheetId="1" r:id="rId1"/>
    <sheet name="ref bull e cyb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3" i="2" l="1"/>
  <c r="AY2" i="2"/>
  <c r="AW3" i="2"/>
  <c r="AW2" i="2"/>
  <c r="AU4" i="2"/>
  <c r="AU5" i="2"/>
  <c r="AU3" i="2"/>
  <c r="AU2" i="2"/>
  <c r="AS4" i="2"/>
  <c r="AS3" i="2"/>
  <c r="AS2" i="2"/>
  <c r="AQ4" i="2"/>
  <c r="AQ3" i="2"/>
  <c r="AQ2" i="2"/>
  <c r="AO3" i="2"/>
  <c r="AO2" i="2"/>
  <c r="AM3" i="2"/>
  <c r="AM2" i="2"/>
  <c r="AK4" i="2"/>
  <c r="AK3" i="2"/>
  <c r="AK2" i="2"/>
  <c r="AI3" i="2"/>
  <c r="AI2" i="2"/>
  <c r="AG4" i="2"/>
  <c r="AG3" i="2"/>
  <c r="AG2" i="2"/>
  <c r="AE4" i="2"/>
  <c r="AE3" i="2"/>
  <c r="AE2" i="2"/>
  <c r="AC3" i="2"/>
  <c r="AC2" i="2"/>
  <c r="AA3" i="2"/>
  <c r="AA2" i="2"/>
  <c r="Y3" i="2"/>
  <c r="Y2" i="2"/>
  <c r="W3" i="2"/>
  <c r="W2" i="2"/>
  <c r="BN33" i="1"/>
  <c r="BN34" i="1"/>
  <c r="U3" i="2"/>
  <c r="U2" i="2"/>
  <c r="S3" i="2"/>
  <c r="S2" i="2"/>
  <c r="Q3" i="2"/>
  <c r="Q2" i="2"/>
  <c r="O3" i="2"/>
  <c r="O2" i="2"/>
  <c r="M3" i="2"/>
  <c r="M2" i="2"/>
  <c r="K3" i="2"/>
  <c r="K2" i="2"/>
  <c r="I3" i="2"/>
  <c r="I2" i="2"/>
  <c r="G3" i="2"/>
  <c r="G2" i="2"/>
  <c r="E3" i="2"/>
  <c r="E2" i="2"/>
  <c r="C3" i="2"/>
  <c r="C2" i="2"/>
  <c r="DH34" i="1"/>
  <c r="DI34" i="1"/>
  <c r="DJ34" i="1"/>
  <c r="DH33" i="1"/>
  <c r="DI33" i="1"/>
  <c r="DJ33" i="1"/>
  <c r="DG34" i="1"/>
  <c r="DG33" i="1"/>
  <c r="DD36" i="1"/>
  <c r="DD35" i="1"/>
  <c r="DD34" i="1"/>
  <c r="DD33" i="1"/>
  <c r="DA35" i="1"/>
  <c r="CX35" i="1"/>
  <c r="CV34" i="1"/>
  <c r="CW34" i="1"/>
  <c r="CX34" i="1"/>
  <c r="CY34" i="1"/>
  <c r="CZ34" i="1"/>
  <c r="DA34" i="1"/>
  <c r="CV33" i="1"/>
  <c r="CW33" i="1"/>
  <c r="CX33" i="1"/>
  <c r="CY33" i="1"/>
  <c r="CZ33" i="1"/>
  <c r="DA33" i="1"/>
  <c r="CU34" i="1"/>
  <c r="CU33" i="1"/>
  <c r="CO34" i="1"/>
  <c r="CO33" i="1"/>
  <c r="CI35" i="1"/>
  <c r="CC35" i="1"/>
  <c r="BZ35" i="1"/>
  <c r="BL34" i="1"/>
  <c r="BM34" i="1"/>
  <c r="BO34" i="1"/>
  <c r="BP34" i="1"/>
  <c r="BQ34" i="1"/>
  <c r="BR34" i="1"/>
  <c r="BS34" i="1"/>
  <c r="BT34" i="1"/>
  <c r="BU34" i="1"/>
  <c r="BV34" i="1"/>
  <c r="BW34" i="1"/>
  <c r="BX34" i="1"/>
  <c r="BY34" i="1"/>
  <c r="BZ34" i="1"/>
  <c r="CA34" i="1"/>
  <c r="CB34" i="1"/>
  <c r="CC34" i="1"/>
  <c r="CD34" i="1"/>
  <c r="CE34" i="1"/>
  <c r="CF34" i="1"/>
  <c r="CG34" i="1"/>
  <c r="CH34" i="1"/>
  <c r="CI34" i="1"/>
  <c r="BL33" i="1"/>
  <c r="BM33" i="1"/>
  <c r="BO33" i="1"/>
  <c r="BP33" i="1"/>
  <c r="BQ33" i="1"/>
  <c r="BR33" i="1"/>
  <c r="BS33" i="1"/>
  <c r="BT33" i="1"/>
  <c r="BU33" i="1"/>
  <c r="BV33" i="1"/>
  <c r="BW33" i="1"/>
  <c r="BX33" i="1"/>
  <c r="BY33" i="1"/>
  <c r="BZ33" i="1"/>
  <c r="CA33" i="1"/>
  <c r="CB33" i="1"/>
  <c r="CC33" i="1"/>
  <c r="CD33" i="1"/>
  <c r="CE33" i="1"/>
  <c r="CF33" i="1"/>
  <c r="CG33" i="1"/>
  <c r="CH33" i="1"/>
  <c r="CI33" i="1"/>
  <c r="BK34" i="1"/>
  <c r="BK33" i="1"/>
  <c r="AT34" i="1"/>
  <c r="AU34" i="1"/>
  <c r="AV34" i="1"/>
  <c r="AW34" i="1"/>
  <c r="AX34" i="1"/>
  <c r="AY34" i="1"/>
  <c r="AT33" i="1"/>
  <c r="AU33" i="1"/>
  <c r="AV33" i="1"/>
  <c r="AW33" i="1"/>
  <c r="AX33" i="1"/>
  <c r="AY33" i="1"/>
  <c r="AS34" i="1"/>
  <c r="AS33" i="1"/>
  <c r="Y34" i="1"/>
  <c r="Z34" i="1"/>
  <c r="AA34" i="1"/>
  <c r="AB34" i="1"/>
  <c r="AC34" i="1"/>
  <c r="AD34" i="1"/>
  <c r="AE34" i="1"/>
  <c r="AF34" i="1"/>
  <c r="AG34" i="1"/>
  <c r="AH34" i="1"/>
  <c r="AI34" i="1"/>
  <c r="AJ34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X34" i="1"/>
  <c r="X33" i="1"/>
  <c r="R34" i="1"/>
  <c r="R33" i="1"/>
</calcChain>
</file>

<file path=xl/sharedStrings.xml><?xml version="1.0" encoding="utf-8"?>
<sst xmlns="http://schemas.openxmlformats.org/spreadsheetml/2006/main" count="1286" uniqueCount="300">
  <si>
    <t>ID</t>
  </si>
  <si>
    <t>Ora di inizio</t>
  </si>
  <si>
    <t>Ora di completamento</t>
  </si>
  <si>
    <t>Posta elettronica</t>
  </si>
  <si>
    <t>Nome</t>
  </si>
  <si>
    <t>Total points</t>
  </si>
  <si>
    <t>Quiz feedback</t>
  </si>
  <si>
    <t>Ora ultima modifica</t>
  </si>
  <si>
    <t>inserisci il codice meccanografico della tua scuola</t>
  </si>
  <si>
    <t>Points - inserisci il codice meccanografico della tua scuola</t>
  </si>
  <si>
    <t>Feedback - inserisci il codice meccanografico della tua scuola</t>
  </si>
  <si>
    <t>Regione</t>
  </si>
  <si>
    <t>Points - Regione</t>
  </si>
  <si>
    <t>Feedback - Regione</t>
  </si>
  <si>
    <t>Provincia</t>
  </si>
  <si>
    <t>Points - Provincia</t>
  </si>
  <si>
    <t>Feedback - Provincia</t>
  </si>
  <si>
    <t>nella tua scuola è presente un referente per il contrasto al bullismo e al cyberbullismo</t>
  </si>
  <si>
    <t>Points - nella tua scuola è presente un referente per il contrasto al bullismo e al cyberbullismo</t>
  </si>
  <si>
    <t>Feedback - nella tua scuola è presente un referente per il contrasto al bullismo e al cyberbullismo</t>
  </si>
  <si>
    <t>da quanti anni ricopre questo ruolo</t>
  </si>
  <si>
    <t>Points - da quanti anni ricopre questo ruolo</t>
  </si>
  <si>
    <t>Feedback - da quanti anni ricopre questo ruolo</t>
  </si>
  <si>
    <t>nella tua scuola è presente più di un referente per il contrasto al bullismo e al cyberbullismo</t>
  </si>
  <si>
    <t>Points - nella tua scuola è presente più di un referente per il contrasto al bullismo e al cyberbullismo</t>
  </si>
  <si>
    <t>Feedback - nella tua scuola è presente più di un referente per il contrasto al bullismo e al cyberbullismo</t>
  </si>
  <si>
    <t>nella tua scuola è stato costituito il Team Antibullismo</t>
  </si>
  <si>
    <t>Points - nella tua scuola è stato costituito il Team Antibullismo</t>
  </si>
  <si>
    <t>Feedback - nella tua scuola è stato costituito il Team Antibullismo</t>
  </si>
  <si>
    <t>nella tua scuola è stato costituito il Team per l’Emergenza</t>
  </si>
  <si>
    <t>Points - nella tua scuola è stato costituito il Team per l’Emergenza</t>
  </si>
  <si>
    <t>Feedback - nella tua scuola è stato costituito il Team per l’Emergenza</t>
  </si>
  <si>
    <t>nella tua scuola è stato costituito un Team per l’Emergenza anche tramite le reti di scopo, integrato da figure specializzate del territorio</t>
  </si>
  <si>
    <t>Points - nella tua scuola è stato costituito un Team per l’Emergenza anche tramite le reti di scopo, integrato da figure specializzate del territorio</t>
  </si>
  <si>
    <t>Feedback - nella tua scuola è stato costituito un Team per l’Emergenza anche tramite le reti di scopo, integrato da figure specializzate del territorio</t>
  </si>
  <si>
    <t>nella tua scuola è presente uno psicologo scolastico o uno psicologo dei servizi della salute</t>
  </si>
  <si>
    <t>Points - nella tua scuola è presente uno psicologo scolastico o uno psicologo dei servizi della salute</t>
  </si>
  <si>
    <t>Feedback - nella tua scuola è presente uno psicologo scolastico o uno psicologo dei servizi della salute</t>
  </si>
  <si>
    <t xml:space="preserve"> quali modalità di comunicazione istituzionale mette in atto la tua scuola per rendere noti questi gruppi di lavoro e queste figure di riferimento (potete selezionare più risposte):</t>
  </si>
  <si>
    <t>Points -  quali modalità di comunicazione istituzionale mette in atto la tua scuola per rendere noti questi gruppi di lavoro e queste figure di riferimento (potete selezionare più risposte):</t>
  </si>
  <si>
    <t>Feedback -  quali modalità di comunicazione istituzionale mette in atto la tua scuola per rendere noti questi gruppi di lavoro e queste figure di riferimento (potete selezionare più risposte):</t>
  </si>
  <si>
    <t>se hai selezionato altre modalità descrivi brevemente quali</t>
  </si>
  <si>
    <t>Points - se hai selezionato altre modalità descrivi brevemente quali</t>
  </si>
  <si>
    <t>Feedback - se hai selezionato altre modalità descrivi brevemente quali</t>
  </si>
  <si>
    <t>il referente o i referenti per il contrasto al bullismo e al cyberbullismo hanno partecipato almeno una volta alla formazione sulla piattaforma ELISA (E-Learning degli Insegnanti sulle Strategie A...</t>
  </si>
  <si>
    <t>Points - il referente o i referenti per il contrasto al bullismo e al cyberbullismo hanno partecipato almeno una volta alla formazione sulla piattaforma ELISA (E-Learning degli Insegnanti sulle Strategie A...</t>
  </si>
  <si>
    <t>Feedback - il referente o i referenti per il contrasto al bullismo e al cyberbullismo hanno partecipato almeno una volta alla formazione sulla piattaforma ELISA (E-Learning degli Insegnanti sulle Strategie A...</t>
  </si>
  <si>
    <t>il dirigente scolastico ha partecipato almeno una volta alla formazione sulla piattaforma ELISA (E-Learning degli Insegnanti sulle Strategie Antibullismo -www.piattaformaelisa.it)</t>
  </si>
  <si>
    <t>Points - il dirigente scolastico ha partecipato almeno una volta alla formazione sulla piattaforma ELISA (E-Learning degli Insegnanti sulle Strategie Antibullismo -www.piattaformaelisa.it)</t>
  </si>
  <si>
    <t>Feedback - il dirigente scolastico ha partecipato almeno una volta alla formazione sulla piattaforma ELISA (E-Learning degli Insegnanti sulle Strategie Antibullismo -www.piattaformaelisa.it)</t>
  </si>
  <si>
    <t>la vostra scuola ha partecipato al monitoraggio sulla piattaforma ELISA</t>
  </si>
  <si>
    <t>Points - la vostra scuola ha partecipato al monitoraggio sulla piattaforma ELISA</t>
  </si>
  <si>
    <t>Feedback - la vostra scuola ha partecipato al monitoraggio sulla piattaforma ELISA</t>
  </si>
  <si>
    <t>il referente o i referenti per il contrasto al bullismo e al cyberbullismo hanno partecipato ad una formazione specifica diversa da quella della piattaforma Elisa erogata da quale ente (potete sel...</t>
  </si>
  <si>
    <t>Points - il referente o i referenti per il contrasto al bullismo e al cyberbullismo hanno partecipato ad una formazione specifica diversa da quella della piattaforma Elisa erogata da quale ente (potete sel...</t>
  </si>
  <si>
    <t>Feedback - il referente o i referenti per il contrasto al bullismo e al cyberbullismo hanno partecipato ad una formazione specifica diversa da quella della piattaforma Elisa erogata da quale ente (potete sel...</t>
  </si>
  <si>
    <t>il dirigente scolastico ha partecipato ad una formazione specifica diversa da quella della piattaforma Elisa erogata da quale ente (potete selezionare più risposte):</t>
  </si>
  <si>
    <t>Points - il dirigente scolastico ha partecipato ad una formazione specifica diversa da quella della piattaforma Elisa erogata da quale ente (potete selezionare più risposte):</t>
  </si>
  <si>
    <t>Feedback - il dirigente scolastico ha partecipato ad una formazione specifica diversa da quella della piattaforma Elisa erogata da quale ente (potete selezionare più risposte):</t>
  </si>
  <si>
    <t>Su quale argomento/tema/ambito la vostra scuola sente il bisogno di migliorare attraverso un corso di formazione riguardo la prevenzione e il contrasto al bullismo e al cyberbullismo </t>
  </si>
  <si>
    <t>Points - Su quale argomento/tema/ambito la vostra scuola sente il bisogno di migliorare attraverso un corso di formazione riguardo la prevenzione e il contrasto al bullismo e al cyberbullismo </t>
  </si>
  <si>
    <t>Feedback - Su quale argomento/tema/ambito la vostra scuola sente il bisogno di migliorare attraverso un corso di formazione riguardo la prevenzione e il contrasto al bullismo e al cyberbullismo </t>
  </si>
  <si>
    <t>la vostra scuola ha costituito gruppi di lavoro che includano il/i referente/i per la prevenzione del bullismo e del cyberbullismo, l’animatore digitale e altri docenti impegnati nelle attività di...</t>
  </si>
  <si>
    <t>Points - la vostra scuola ha costituito gruppi di lavoro che includano il/i referente/i per la prevenzione del bullismo e del cyberbullismo, l’animatore digitale e altri docenti impegnati nelle attività di...</t>
  </si>
  <si>
    <t>Feedback - la vostra scuola ha costituito gruppi di lavoro che includano il/i referente/i per la prevenzione del bullismo e del cyberbullismo, l’animatore digitale e altri docenti impegnati nelle attività di...</t>
  </si>
  <si>
    <t>la vostra scuola ha costituito o è parte di una rete di scopo al fine di promuovere corsi di formazione mirati sul tema</t>
  </si>
  <si>
    <t>Points - la vostra scuola ha costituito o è parte di una rete di scopo al fine di promuovere corsi di formazione mirati sul tema</t>
  </si>
  <si>
    <t>Feedback - la vostra scuola ha costituito o è parte di una rete di scopo al fine di promuovere corsi di formazione mirati sul tema</t>
  </si>
  <si>
    <t>la vostra scuola ha realizzato incontri sul tema del bullismo e del cyberbullismo dedicati alle famiglie (Prevenzione primaria o universale)</t>
  </si>
  <si>
    <t>Feedback - la vostra scuola ha realizzato incontri sul tema del bullismo e del cyberbullismo dedicati alle famiglie (Prevenzione primaria o universale)</t>
  </si>
  <si>
    <t>Points - la vostra scuola ha realizzato incontri sul tema del bullismo e del cyberbullismo dedicati alle famiglie (Prevenzione primaria o universale)</t>
  </si>
  <si>
    <t>la vostra scuola ha realizzato incontri sul tema del bullismo e del cyberbullismo dedicati a interlocutori docenti e personale ATA, nonché a tutte le figure presenti nella quotidianità della scuol...</t>
  </si>
  <si>
    <t>Feedback - la vostra scuola ha realizzato incontri sul tema del bullismo e del cyberbullismo dedicati a interlocutori docenti e personale ATA, nonché a tutte le figure presenti nella quotidianità della scuol...</t>
  </si>
  <si>
    <t>Points - la vostra scuola ha realizzato incontri sul tema del bullismo e del cyberbullismo dedicati a interlocutori docenti e personale ATA, nonché a tutte le figure presenti nella quotidianità della scuol...</t>
  </si>
  <si>
    <t>la vostra scuola ha realizzato incontri di prevenzione al bullismo e al cyberbullismo dedicati alle studentesse e agli studenti (Prevenzione primaria o universale)</t>
  </si>
  <si>
    <t>Feedback - la vostra scuola ha realizzato incontri di prevenzione al bullismo e al cyberbullismo dedicati alle studentesse e agli studenti (Prevenzione primaria o universale)</t>
  </si>
  <si>
    <t>Points - la vostra scuola ha realizzato incontri di prevenzione al bullismo e al cyberbullismo dedicati alle studentesse e agli studenti (Prevenzione primaria o universale)</t>
  </si>
  <si>
    <t>la vostra scuola ha attivato azioni che si rivolgono in modo più strutturato e focalizzate su un gruppo a rischio, per condizioni di disagio o perché presenta una prima manifestazione del fenomeno...</t>
  </si>
  <si>
    <t>Feedback - la vostra scuola ha attivato azioni che si rivolgono in modo più strutturato e focalizzate su un gruppo a rischio, per condizioni di disagio o perché presenta una prima manifestazione del fenomeno...</t>
  </si>
  <si>
    <t>Points - la vostra scuola ha attivato azioni che si rivolgono in modo più strutturato e focalizzate su un gruppo a rischio, per condizioni di disagio o perché presenta una prima manifestazione del fenomeno...</t>
  </si>
  <si>
    <t>la vostra scuola ha attivato azioni che si rivolgano a fasce della popolazione in cui il problema è già presente e in stato avanzato (situazioni di emergenza in cui sono state attivate azioni spec...</t>
  </si>
  <si>
    <t>Feedback - la vostra scuola ha attivato azioni che si rivolgano a fasce della popolazione in cui il problema è già presente e in stato avanzato (situazioni di emergenza in cui sono state attivate azioni spec...</t>
  </si>
  <si>
    <t>Points - la vostra scuola ha attivato azioni che si rivolgano a fasce della popolazione in cui il problema è già presente e in stato avanzato (situazioni di emergenza in cui sono state attivate azioni spec...</t>
  </si>
  <si>
    <t>Nel vostro Istituto studentesse e studenti sono direttamente coinvolti nella realizzazione di iniziative per favorire il miglioramento del clima relazionale (o nelle azioni di contrasto ai fenomen...</t>
  </si>
  <si>
    <t>Feedback - Nel vostro Istituto studentesse e studenti sono direttamente coinvolti nella realizzazione di iniziative per favorire il miglioramento del clima relazionale (o nelle azioni di contrasto ai fenomen...</t>
  </si>
  <si>
    <t>Points - Nel vostro Istituto studentesse e studenti sono direttamente coinvolti nella realizzazione di iniziative per favorire il miglioramento del clima relazionale (o nelle azioni di contrasto ai fenomen...</t>
  </si>
  <si>
    <t>la vostra scuola è dotata di un sistema di Rilevazione dei fenomeni di bullismo e cyberbullismo attraverso questionari e/o osservazioni</t>
  </si>
  <si>
    <t>Feedback - la vostra scuola è dotata di un sistema di Rilevazione dei fenomeni di bullismo e cyberbullismo attraverso questionari e/o osservazioni</t>
  </si>
  <si>
    <t>Points - la vostra scuola è dotata di un sistema di Rilevazione dei fenomeni di bullismo e cyberbullismo attraverso questionari e/o osservazioni</t>
  </si>
  <si>
    <t>descrivere in breve il sistema di rilevazione </t>
  </si>
  <si>
    <t>Feedback - descrivere in breve il sistema di rilevazione </t>
  </si>
  <si>
    <t>Points - descrivere in breve il sistema di rilevazione </t>
  </si>
  <si>
    <t>la vostra scuola è dotata di un sistema di segnalazione dei fenomeni di bullismo e cyberbullismo</t>
  </si>
  <si>
    <t>Feedback - la vostra scuola è dotata di un sistema di segnalazione dei fenomeni di bullismo e cyberbullismo</t>
  </si>
  <si>
    <t>Points - la vostra scuola è dotata di un sistema di segnalazione dei fenomeni di bullismo e cyberbullismo</t>
  </si>
  <si>
    <t>descrivere in breve il sistema di segnalazione</t>
  </si>
  <si>
    <t>Feedback - descrivere in breve il sistema di segnalazione</t>
  </si>
  <si>
    <t>Points - descrivere in breve il sistema di segnalazione</t>
  </si>
  <si>
    <t>la vostra scuola monitora con rilevazioni interne i casi di bullismo e di cyberbullismo</t>
  </si>
  <si>
    <t>Feedback - la vostra scuola monitora con rilevazioni interne i casi di bullismo e di cyberbullismo</t>
  </si>
  <si>
    <t>Points - la vostra scuola monitora con rilevazioni interne i casi di bullismo e di cyberbullismo</t>
  </si>
  <si>
    <t> La vostra scuola è dotata di una ePolicy d’istituto</t>
  </si>
  <si>
    <t>Points -  La vostra scuola è dotata di una ePolicy d’istituto</t>
  </si>
  <si>
    <t>Feedback -  La vostra scuola è dotata di una ePolicy d’istituto</t>
  </si>
  <si>
    <t> La vostra scuola si sta dotando di una ePolicy d’istituto</t>
  </si>
  <si>
    <t>Points -  La vostra scuola si sta dotando di una ePolicy d’istituto</t>
  </si>
  <si>
    <t>Feedback -  La vostra scuola si sta dotando di una ePolicy d’istituto</t>
  </si>
  <si>
    <t>nella vostra scuola le linee di indirizzo del Piano Triennale dell’Offerta Formativa (PTOF) e/o il Patto di Corresponsabilità Educativa (D.P.R. 235/07) contemplano misure dedicate alla prevenzione...</t>
  </si>
  <si>
    <t>Points - nella vostra scuola le linee di indirizzo del Piano Triennale dell’Offerta Formativa (PTOF) e/o il Patto di Corresponsabilità Educativa (D.P.R. 235/07) contemplano misure dedicate alla prevenzione...</t>
  </si>
  <si>
    <t>Feedback - nella vostra scuola le linee di indirizzo del Piano Triennale dell’Offerta Formativa (PTOF) e/o il Patto di Corresponsabilità Educativa (D.P.R. 235/07) contemplano misure dedicate alla prevenzione...</t>
  </si>
  <si>
    <t>il vostro Regolamento di istituto specifica possibili provvedimenti in risposta a casi di bullismo e di cyberbullismo in un’ottica di giustizia riparativa, dove la misura disciplinare assolve una ...</t>
  </si>
  <si>
    <t>Points - il vostro Regolamento di istituto specifica possibili provvedimenti in risposta a casi di bullismo e di cyberbullismo in un’ottica di giustizia riparativa, dove la misura disciplinare assolve una ...</t>
  </si>
  <si>
    <t>Feedback - il vostro Regolamento di istituto specifica possibili provvedimenti in risposta a casi di bullismo e di cyberbullismo in un’ottica di giustizia riparativa, dove la misura disciplinare assolve una ...</t>
  </si>
  <si>
    <t xml:space="preserve">il vostro Regolamento di istituto specifica quali siano gli organi competenti a erogare sanzioni e il relativo procedimento (art. 4 dello Statuto delle studentesse e degli studenti) </t>
  </si>
  <si>
    <t xml:space="preserve">Points - il vostro Regolamento di istituto specifica quali siano gli organi competenti a erogare sanzioni e il relativo procedimento (art. 4 dello Statuto delle studentesse e degli studenti) </t>
  </si>
  <si>
    <t xml:space="preserve">Feedback - il vostro Regolamento di istituto specifica quali siano gli organi competenti a erogare sanzioni e il relativo procedimento (art. 4 dello Statuto delle studentesse e degli studenti) </t>
  </si>
  <si>
    <t>anonymous</t>
  </si>
  <si>
    <t>cbrh010005</t>
  </si>
  <si>
    <t xml:space="preserve"> Molise</t>
  </si>
  <si>
    <t xml:space="preserve"> Campobasso</t>
  </si>
  <si>
    <t>si</t>
  </si>
  <si>
    <t>da 1 a 3</t>
  </si>
  <si>
    <t>no</t>
  </si>
  <si>
    <t>sito istituzionale della scuola;presentazione nelle classi ;altro;eventi dedicati ;circolare scolastica;</t>
  </si>
  <si>
    <t xml:space="preserve"> Social della scuola </t>
  </si>
  <si>
    <t>si;</t>
  </si>
  <si>
    <t>no, nessuna formazione;</t>
  </si>
  <si>
    <t xml:space="preserve"> Contrasto cyberbullismo </t>
  </si>
  <si>
    <t>no, non sono stati rilevati episodi conclamati di bullismo o cyberbullismo</t>
  </si>
  <si>
    <t>si, entrambi</t>
  </si>
  <si>
    <t>CBIC856007</t>
  </si>
  <si>
    <t>MOLISE</t>
  </si>
  <si>
    <t>CAMPOBASSO</t>
  </si>
  <si>
    <t>da più di 3 anni</t>
  </si>
  <si>
    <t>circolare scolastica;presentazione nelle classi ;eventi dedicati ;</t>
  </si>
  <si>
    <t>si, organizzata da ente privato non accreditato MIM;si, organizzata da reti di scuole;</t>
  </si>
  <si>
    <t>si,  attraverso la piattaforma SOFIA;si, organizzata da ente privato non accreditato MIM;si, organizzata da reti di scuole;</t>
  </si>
  <si>
    <t>comunicazioni con le famiglie e loro formazione</t>
  </si>
  <si>
    <t>modulo anonimo</t>
  </si>
  <si>
    <t>si, solo il PTOF</t>
  </si>
  <si>
    <t>cbpm040008</t>
  </si>
  <si>
    <t>Molise</t>
  </si>
  <si>
    <t>Campobasso</t>
  </si>
  <si>
    <t>circolare scolastica;sito istituzionale della scuola;</t>
  </si>
  <si>
    <t>no;</t>
  </si>
  <si>
    <t>si, organizzata da reti di scuole;</t>
  </si>
  <si>
    <t>Cybersecurity, Strumenti di prevenzione e supporto alle vittime, Coinvolgimento delle famiglie e dei docenti</t>
  </si>
  <si>
    <t>no, non sono state rilevate condizioni di disagio o di prime manifestazioni del fenomeno</t>
  </si>
  <si>
    <t>Possibilità di compilare il modulo di segnalazione che si trova sul sito della scuola e diffusione di una brochure dove sono indicate le modalità di segnalazione</t>
  </si>
  <si>
    <t>si, l'E-Policy proposta da generazioni connesse https://www.generazioniconnesse.it/site/it/moduli-epolicy/</t>
  </si>
  <si>
    <t>cbic83300e</t>
  </si>
  <si>
    <t>sito istituzionale della scuola;</t>
  </si>
  <si>
    <t>si, organizzata da ente privato non accreditato MIM;</t>
  </si>
  <si>
    <t>l'uso consapevole delle immagini video</t>
  </si>
  <si>
    <t xml:space="preserve">attraverso lo sportello di ascolto </t>
  </si>
  <si>
    <t>cbic828003</t>
  </si>
  <si>
    <t>molise</t>
  </si>
  <si>
    <t>campobasso</t>
  </si>
  <si>
    <t>sito istituzionale della scuola;presentazione nelle classi ;eventi dedicati ;</t>
  </si>
  <si>
    <t>si;no;</t>
  </si>
  <si>
    <t>Azioni di prevenzione per il bullismo e il cyberbullismo</t>
  </si>
  <si>
    <t>CBIC84600L</t>
  </si>
  <si>
    <t>sito istituzionale della scuola;presentazione nelle classi ;bacheca scolastica;circolare scolastica;</t>
  </si>
  <si>
    <t>si,  attraverso la piattaforma SOFIA;</t>
  </si>
  <si>
    <t>si,  organizzata da ente del terzo settore non accreditato MIM;</t>
  </si>
  <si>
    <t xml:space="preserve">Formazione specifica inerente la decodifica precoce di segni riconducibili a disagi </t>
  </si>
  <si>
    <t>Cassetta della posta in corner delle singole sedi, in cui le alunne e gli alunni possono inserire biglietti per segnalare qualsiasi loro disagio scolastico e no. Il team per la prevenzione del bullismo e cyberbullismo monitora costantemente e agisce con interventi mirati, concordati con i Consigli di Classe e la famiglia e, in caso occorra, chiedendo supporto e pianificando interventi con i servizi sociali.</t>
  </si>
  <si>
    <t>CBIC857003</t>
  </si>
  <si>
    <t>eventi dedicati ;circolare scolastica;sito istituzionale della scuola;presentazione nelle classi ;</t>
  </si>
  <si>
    <t>CBIC85400G</t>
  </si>
  <si>
    <t>sito istituzionale della scuola;bacheca scolastica;</t>
  </si>
  <si>
    <t>si, organizzata dall'USR/Direzione Istruzione e Formazione;si, organizzata da reti di scuole;</t>
  </si>
  <si>
    <t>Formazione specifica diretta ai gruppi genitoriali dei nuovi alunni iscrittisi alla  nostra Istituzione scolastica</t>
  </si>
  <si>
    <t>Monitoraggio supportato da report finale a seguito indagine strutturata per mezzo di questionari  creati con l’app Google form</t>
  </si>
  <si>
    <t>CBIS023004</t>
  </si>
  <si>
    <t>circolare scolastica;sito istituzionale della scuola;presentazione nelle classi ;</t>
  </si>
  <si>
    <t>si, organizzata dall'USR/Direzione Istruzione e Formazione;</t>
  </si>
  <si>
    <t>Non si rilevano bisogni particolari</t>
  </si>
  <si>
    <t xml:space="preserve">si, solo il Patto di Corresponsabilità Educativa </t>
  </si>
  <si>
    <t>ISIC83400D</t>
  </si>
  <si>
    <t>Isernia</t>
  </si>
  <si>
    <t>sito istituzionale della scuola;circolare scolastica;presentazione nelle classi ;eventi dedicati ;</t>
  </si>
  <si>
    <t>Dare seguito a interventi già iniziati , nel corso dell'attuale anno scolastico, per rendere consapevoli  delle proprie emozioni gli alunni .</t>
  </si>
  <si>
    <t>Il referente si è fatto portavoce di segnalazioni pervenute per affrontare le problematiche rilevate.</t>
  </si>
  <si>
    <t>CBRA030006</t>
  </si>
  <si>
    <t>circolare scolastica;eventi dedicati ;sito istituzionale della scuola;</t>
  </si>
  <si>
    <t>FAVORIRE UN CLIMA RELAZIONALE POSITIVO E SERENO TRA I PARI</t>
  </si>
  <si>
    <t>CBIS002003</t>
  </si>
  <si>
    <t>CB</t>
  </si>
  <si>
    <t>eventi dedicati ;circolare scolastica;sito istituzionale della scuola;altro;</t>
  </si>
  <si>
    <t>si,  attraverso la piattaforma SOFIA;si, organizzata dall'USR/Direzione Istruzione e Formazione;</t>
  </si>
  <si>
    <t>NESSUNO</t>
  </si>
  <si>
    <t>NELLA NOSTRA SCUOLA NON SI EVINCONO FENOMENI DI BULLISMO NONCHE' DI CYBERBULISMO. PRESSO LA SCUOLA E' ATTIVO LO "SPAZIO DI ASCOLTO" DOVE LA REFERENTE E LO PSICOLOGO PRESTANO SERVIZIO PER AFFRONTARE PROBLEMATICHE RELAZIONALI/ PERSONALI DEGLI STUDENTI E DELLE STUDENTESSE. LA PRESTAZIONE E' RICHIESTA DAI COORDINATORI DI CLASSE IN FORMA VERBALE CHE SONO TENUTI A SEGNARARLO ALLO STAFF ANTIBULLISMO.</t>
  </si>
  <si>
    <t>CBIC81800C</t>
  </si>
  <si>
    <t>eventi dedicati ;sito istituzionale della scuola;bacheca scolastica;</t>
  </si>
  <si>
    <t>si, organizzata dal comune;si, organizzata da ente privato non accreditato MIM;si,  attraverso la piattaforma SOFIA;</t>
  </si>
  <si>
    <t>Sensibilizzazione delle famiglie  ed  degli studenti all'uso del linguaggio e di comportamenti, che fungano ad scudo al fenomeno.</t>
  </si>
  <si>
    <t>Presenza di un modulo online, monitorato direttamente dal Referente per il Bullismo e Cyberbullismo, ad uso diretto di alunni e genitori dell'Istituto.
Coordinatori di classe preposti alla raccolta verbale di segnalazioni del caso.</t>
  </si>
  <si>
    <t>ISIS01400C</t>
  </si>
  <si>
    <t>ISERNIA</t>
  </si>
  <si>
    <t>nessuna;</t>
  </si>
  <si>
    <t>COMUNICAZIONE EFFICACE CON LA FAMIGLIA DEL "BULLO"</t>
  </si>
  <si>
    <t>ISIC83200T</t>
  </si>
  <si>
    <t>sito istituzionale della scuola;eventi dedicati ;circolare scolastica;</t>
  </si>
  <si>
    <t>si, organizzata da ente privato non accreditato MIM;si, organizzata da reti di scuole;si,  attraverso la piattaforma SOFIA;si, organizzata dall'USR/Direzione Istruzione e Formazione;</t>
  </si>
  <si>
    <t>si, organizzata dall'USR/Direzione Istruzione e Formazione;si,  attraverso la piattaforma SOFIA;si, organizzata  dalla regione/provincia autonoma;</t>
  </si>
  <si>
    <t>Sulle strategie da attivare per supportare gli alunni bullizzati e portare il comportamento del bullo al rispetto delle regole di convivenza civile e di integrazione nella classe.</t>
  </si>
  <si>
    <t>CBIC850008</t>
  </si>
  <si>
    <t>eventi dedicati ;sito istituzionale della scuola;presentazione nelle classi ;</t>
  </si>
  <si>
    <t>AMBITO GIURIDICO</t>
  </si>
  <si>
    <t>GLI ALUNNI POSSONO RIVOLGERSI AL DOCENTE REFERENTE O ALLO SPORTELLO D'ASCOLTO; I DOCENTI SEGUONO LE PROCEDURE INTERNE IN CASI SOSPETTI O EVIDENTI.</t>
  </si>
  <si>
    <t xml:space="preserve">Campobasso </t>
  </si>
  <si>
    <t>Un corso sull’empatia</t>
  </si>
  <si>
    <t>I referenti insieme a tutto il personale , sono a disposizione per colloqui ed eventuali segnalazioni</t>
  </si>
  <si>
    <t>CBIC848008</t>
  </si>
  <si>
    <t>da 0 a 1 anno</t>
  </si>
  <si>
    <t>si, organizzata da reti di scuole;si, organizzata dall'USR/Direzione Istruzione e Formazione;</t>
  </si>
  <si>
    <t>Strategie di prevenzione; modalità adeguate di intervento su alunni minori della fascia 6-10; 11-13; il quadro normativo e le recenti evoluzioni</t>
  </si>
  <si>
    <t>ISIC815004</t>
  </si>
  <si>
    <t xml:space="preserve">Isernia </t>
  </si>
  <si>
    <t>si, organizzata dal comune;</t>
  </si>
  <si>
    <t>Uso consapevole dei cellulari esteso anche ai bambini della primaria. Percorso iniziato con Contorno Viola e Patentino di Smartphone. Tutti i ragazzi della secondaria sono "patentati", stiamo estendendo la formazione alle classi V primaria e vorremmo continuare su questa linea.</t>
  </si>
  <si>
    <t>Gli alunni hanno a disposizione un modulo di segnalazione di presunti atti di bullismo in formato cartaceo presso le cattedre dei collaboratori scolastici in tutti i corridoi delle scuole (e in formato digitale sul sito) e una cassetta in cui imbucarlo. Il coordinatore di plesso lo rileva e lo consegna al DS che convoca il team anti bullismo e prende in esame la segnalazione e gli opportuni interventi.</t>
  </si>
  <si>
    <t>CBPM070004</t>
  </si>
  <si>
    <t>Sulla condivisione di buone pratiche di prevenzione al bullismo</t>
  </si>
  <si>
    <t>CBIC82300X</t>
  </si>
  <si>
    <t>eventi dedicati ;</t>
  </si>
  <si>
    <t>si, organizzata con l'università;</t>
  </si>
  <si>
    <t>Rispetto della persona</t>
  </si>
  <si>
    <t>CBIC836002</t>
  </si>
  <si>
    <t>eventi dedicati ;circolare scolastica;sito istituzionale della scuola;</t>
  </si>
  <si>
    <t>Interventi di prevenzione di contrasto al bullismo e cyberbullismo</t>
  </si>
  <si>
    <t xml:space="preserve">
Questionario</t>
  </si>
  <si>
    <t>Cod.Mecc: CBIS02600G</t>
  </si>
  <si>
    <t>eventi dedicati ;circolare scolastica;sito istituzionale della scuola;presentazione nelle classi ;bacheca scolastica;</t>
  </si>
  <si>
    <t xml:space="preserve">     Migliorare le relazioni tra pari e non, per acquisire una maggiore consapevolezza sui rischi a  cui si potrebbe andare incontro           </t>
  </si>
  <si>
    <t xml:space="preserve">Il sistema di segnalazione sono i docenti referenti del bullismo e cyberbullismo delle rispettive  scuole.
Inoltre come sistema di rilevazione è stata creata dagli stessi studenti e installata nella scuola una “BulliBox”,cioè una scatola urna dove chiunque, anche in modo anonimo, può imbucare segnalazioni, su eventuali situazioni o atti in classe. </t>
  </si>
  <si>
    <t>CBPS08000N</t>
  </si>
  <si>
    <t>sito istituzionale della scuola;eventi dedicati ;bacheca scolastica;</t>
  </si>
  <si>
    <t>Uso corretto della rete</t>
  </si>
  <si>
    <t>Attraverso le figure di riferimento per la prevenzione e il contrasto dei fenomeni di bullismo e cyberbullismo</t>
  </si>
  <si>
    <t>CBIC830003</t>
  </si>
  <si>
    <t>Orientamento sessuale e Body shaming</t>
  </si>
  <si>
    <t>Questionari anonimi</t>
  </si>
  <si>
    <t>ISMM11100P</t>
  </si>
  <si>
    <t>si, organizzata dall'USR/Direzione Istruzione e Formazione;si, organizzata con l'università;</t>
  </si>
  <si>
    <t>FURTO D'IDENTITà</t>
  </si>
  <si>
    <t>CBIC82500G</t>
  </si>
  <si>
    <t>presentazione nelle classi ;</t>
  </si>
  <si>
    <t>si, organizzata  dalla regione/provincia autonoma;</t>
  </si>
  <si>
    <t>Multietnicità, parità di genere</t>
  </si>
  <si>
    <t xml:space="preserve"> CBIS00300V</t>
  </si>
  <si>
    <t>eventi dedicati ;sito istituzionale della scuola;</t>
  </si>
  <si>
    <t>Misure per la prevenzione, la rilevazione e la gestione delle problematiche connesse ad un uso non consapevole delle tecnologie digitali.</t>
  </si>
  <si>
    <t>CBIC84700C</t>
  </si>
  <si>
    <t>sito istituzionale della scuola;presentazione nelle classi ;circolare scolastica;eventi dedicati ;altro;</t>
  </si>
  <si>
    <t>Team di alunni contro il cyberbullismo - google form</t>
  </si>
  <si>
    <t xml:space="preserve">Dinamiche di gruppo </t>
  </si>
  <si>
    <t xml:space="preserve">Form </t>
  </si>
  <si>
    <t>CBRI070008</t>
  </si>
  <si>
    <t>bacheca scolastica;sito istituzionale della scuola;circolare scolastica;eventi dedicati ;</t>
  </si>
  <si>
    <t xml:space="preserve">Prevenzione e contrasto al bullismo e al cyberbullismo </t>
  </si>
  <si>
    <t>Cassetta tipo postale in cui è possibile inviare segnalazioni anime</t>
  </si>
  <si>
    <t>CBIC849004</t>
  </si>
  <si>
    <t xml:space="preserve">Molise </t>
  </si>
  <si>
    <t>eventi dedicati ;circolare scolastica;</t>
  </si>
  <si>
    <t>si, organizzata da reti di scuole;si, organizzata dall'USR/Direzione Istruzione e Formazione;si, organizzata da ente privato non accreditato MIM;</t>
  </si>
  <si>
    <t xml:space="preserve">Progetti di prevenzione </t>
  </si>
  <si>
    <t>REGIONE</t>
  </si>
  <si>
    <t xml:space="preserve">il referente o i referenti per il contrasto al bullismo e al cyberbullismo hanno partecipato almeno una volta alla formazione sulla piattaforma ELISA </t>
  </si>
  <si>
    <t xml:space="preserve">il dirigente scolastico ha partecipato almeno una volta alla formazione sulla piattaforma ELISA </t>
  </si>
  <si>
    <t>la vostra scuola ha costituito gruppi di lavoro che includano il/i referente/i per la prevenzione del bullismo e del cyberbullismo, l’animatore digitale e altri docenti impegnati nelle attività di…</t>
  </si>
  <si>
    <t>la vostra scuola ha realizzato incontri sul tema del bullismo e del cyberbullismo dedicati alle famiglie</t>
  </si>
  <si>
    <t>la vostra scuola ha realizzato incontri sul tema del bullismo e del cyberbullismo dedicati a interlocutori docenti e personale ATA, nonché a tutte le figure presenti nella quotidianità della scuol…</t>
  </si>
  <si>
    <t>la vostra scuola ha realizzato incontri di prevenzione al bullismo e al cyberbullismo dedicati alle studentesse e agli studenti</t>
  </si>
  <si>
    <t>la vostra scuola ha attivato azioni che si rivolgono in modo più strutturato e focalizzate su un gruppo a rischio, per condizioni di disagio o perché presenta una prima manifestazione del fenomeno…</t>
  </si>
  <si>
    <t>la vostra scuola ha attivato azioni che si rivolgano a fasce della popolazione in cui il problema è già presente e in stato avanzato (situazioni di emergenza in cui sono state attivate azioni spec…</t>
  </si>
  <si>
    <t>non sono state rilevate condizioni di disagio o di prime manifestazioni del fenomeno</t>
  </si>
  <si>
    <t>altro</t>
  </si>
  <si>
    <t>Nessuna risposta</t>
  </si>
  <si>
    <t xml:space="preserve"> Quali modalità di comunicazione istituzionale mette in atto la tua scuola per rendere noti questi gruppi di lavoro e queste figure di riferimento (potete selezionare più risposte):</t>
  </si>
  <si>
    <t>REGIONE O PROVINCIA AUTONOMA</t>
  </si>
  <si>
    <t>NUMERO DELLE SCUOLE CHE HANNO PARTECIPATO AL MONITORAGGIO</t>
  </si>
  <si>
    <t>nessuna</t>
  </si>
  <si>
    <t>eventi dedicati</t>
  </si>
  <si>
    <t>circolare scolastica</t>
  </si>
  <si>
    <t>sito istituzionale della scuola</t>
  </si>
  <si>
    <t>presentazione nelle classi</t>
  </si>
  <si>
    <t>bacheca scolastica</t>
  </si>
  <si>
    <t>il referente o i referenti per il contrasto al bullismo e al cyberbullismo hanno partecipato ad una formazione specifica diversa da quella della piattaforma Elisa erogata da quale ente (potete selezionare più risposte): *</t>
  </si>
  <si>
    <t>no, nessuna formazione</t>
  </si>
  <si>
    <t>si, organizzata dall'USR/Direzione Istruzione e Formazione</t>
  </si>
  <si>
    <t>si, attraverso la piattaforma SOFIA</t>
  </si>
  <si>
    <t>si, organizzata dal comune</t>
  </si>
  <si>
    <t>si, organizzata dalla regione/provincia autonoma</t>
  </si>
  <si>
    <t>si, organizzata da ente privato non accreditato MIM</t>
  </si>
  <si>
    <t>si, organizzata da ente del terzo settore non accreditato MIM</t>
  </si>
  <si>
    <t>si, organizzata con l'università</t>
  </si>
  <si>
    <t>si, organizzata da reti di scuole</t>
  </si>
  <si>
    <t>il dirigente scolastico ha partecipato ad una formazione specifica diversa da quella della piattaforma Elisa erogata da quale ente (potete selezionare più risposte):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</si>
</sst>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\ h:mm:ss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64" fontId="0" fillId="0" borderId="0" xfId="0" applyNumberFormat="1"/>
    <xf numFmtId="0" fontId="0" fillId="0" borderId="3" xfId="0" applyBorder="1" applyAlignment="1">
      <alignment horizontal="center" vertical="top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vertical="top"/>
    </xf>
    <xf numFmtId="0" fontId="0" fillId="4" borderId="0" xfId="0" applyFill="1"/>
    <xf numFmtId="0" fontId="0" fillId="0" borderId="0" xfId="0" applyAlignment="1">
      <alignment horizontal="center" vertical="top" wrapText="1"/>
    </xf>
    <xf numFmtId="0" fontId="0" fillId="4" borderId="0" xfId="0" applyFill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/>
    </xf>
    <xf numFmtId="0" fontId="0" fillId="2" borderId="3" xfId="0" applyFill="1" applyBorder="1" applyAlignment="1">
      <alignment horizontal="center" vertical="top"/>
    </xf>
    <xf numFmtId="0" fontId="0" fillId="2" borderId="3" xfId="0" applyFill="1" applyBorder="1" applyAlignment="1">
      <alignment horizontal="center" vertical="top" wrapText="1"/>
    </xf>
    <xf numFmtId="0" fontId="0" fillId="3" borderId="3" xfId="0" applyFill="1" applyBorder="1" applyAlignment="1">
      <alignment horizontal="center" vertical="top"/>
    </xf>
    <xf numFmtId="0" fontId="0" fillId="3" borderId="3" xfId="0" applyFill="1" applyBorder="1" applyAlignment="1">
      <alignment horizontal="center" vertical="top" wrapText="1"/>
    </xf>
    <xf numFmtId="0" fontId="0" fillId="4" borderId="3" xfId="0" applyFill="1" applyBorder="1" applyAlignment="1">
      <alignment horizontal="center" vertical="top" wrapText="1"/>
    </xf>
    <xf numFmtId="0" fontId="0" fillId="4" borderId="3" xfId="0" applyFill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</cellXfs>
  <cellStyles count="1">
    <cellStyle name="Normale" xfId="0" builtinId="0"/>
  </cellStyles>
  <dxfs count="117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  <fill>
        <patternFill patternType="solid">
          <fgColor indexed="64"/>
          <bgColor rgb="FFFFFF00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  <fill>
        <patternFill patternType="solid">
          <fgColor indexed="64"/>
          <bgColor rgb="FFFFFF00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  <fill>
        <patternFill patternType="solid">
          <fgColor indexed="64"/>
          <bgColor rgb="FFFFFF00"/>
        </patternFill>
      </fill>
    </dxf>
    <dxf>
      <numFmt numFmtId="0" formatCode="General"/>
    </dxf>
    <dxf>
      <numFmt numFmtId="0" formatCode="General"/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  <fill>
        <patternFill patternType="solid">
          <fgColor indexed="64"/>
          <bgColor rgb="FFFFFF00"/>
        </patternFill>
      </fill>
    </dxf>
    <dxf>
      <numFmt numFmtId="0" formatCode="General"/>
    </dxf>
    <dxf>
      <numFmt numFmtId="0" formatCode="General"/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4" formatCode="m/d/yy\ h:mm:ss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4" formatCode="m/d/yy\ h:mm:ss"/>
    </dxf>
    <dxf>
      <numFmt numFmtId="164" formatCode="m/d/yy\ h:mm:ss"/>
    </dxf>
    <dxf>
      <numFmt numFmtId="0" formatCode="General"/>
    </dxf>
    <dxf>
      <alignment horizontal="center" vertical="top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'ref bull e cyber'!$D$1:$E$1</c:f>
          <c:strCache>
            <c:ptCount val="2"/>
            <c:pt idx="0">
              <c:v>nella tua scuola è presente più di un referente per il contrasto al bullismo e al cyberbullismo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4341825314062229"/>
          <c:y val="0.35280194172936447"/>
          <c:w val="0.52718357422212814"/>
          <c:h val="0.61331430259345276"/>
        </c:manualLayout>
      </c:layout>
      <c:pieChart>
        <c:varyColors val="1"/>
        <c:ser>
          <c:idx val="0"/>
          <c:order val="0"/>
          <c:tx>
            <c:v>1</c:v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5D5-4FD4-98EF-235770431FD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5D5-4FD4-98EF-235770431FD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5D5-4FD4-98EF-235770431FD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multiLvlStrRef>
              <c:f>'ref bull e cyber'!$D$2:$E$3</c:f>
              <c:multiLvlStrCache>
                <c:ptCount val="2"/>
                <c:lvl>
                  <c:pt idx="0">
                    <c:v>15</c:v>
                  </c:pt>
                  <c:pt idx="1">
                    <c:v>15</c:v>
                  </c:pt>
                </c:lvl>
                <c:lvl>
                  <c:pt idx="0">
                    <c:v>si</c:v>
                  </c:pt>
                  <c:pt idx="1">
                    <c:v>no</c:v>
                  </c:pt>
                </c:lvl>
              </c:multiLvlStrCache>
            </c:multiLvlStrRef>
          </c:cat>
          <c:val>
            <c:numRef>
              <c:f>'ref bull e cyber'!$E$2:$E$3</c:f>
              <c:numCache>
                <c:formatCode>General</c:formatCode>
                <c:ptCount val="2"/>
                <c:pt idx="0">
                  <c:v>15</c:v>
                </c:pt>
                <c:pt idx="1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5D5-4FD4-98EF-235770431F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720966980854842"/>
          <c:y val="0.51074601229678585"/>
          <c:w val="0.18527832773302569"/>
          <c:h val="0.29984297483045835"/>
        </c:manualLayout>
      </c:layout>
      <c:overlay val="0"/>
      <c:spPr>
        <a:noFill/>
        <a:ln cmpd="sng">
          <a:solidFill>
            <a:schemeClr val="accent1"/>
          </a:solidFill>
        </a:ln>
        <a:effectLst>
          <a:outerShdw blurRad="50800" dist="50800" dir="5400000" sx="83000" sy="83000" algn="ctr" rotWithShape="0">
            <a:srgbClr val="000000">
              <a:alpha val="75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'ref bull e cyber'!$F$1:$G$1</c:f>
          <c:strCache>
            <c:ptCount val="2"/>
            <c:pt idx="0">
              <c:v>nella tua scuola è stato costituito il Team Antibullismo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1171964637264856"/>
          <c:y val="0.31244786443714379"/>
          <c:w val="0.60075690565711626"/>
          <c:h val="0.65977748433923189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DB1-484B-83EC-ABE3D762E86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DB1-484B-83EC-ABE3D762E86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DB1-484B-83EC-ABE3D762E86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multiLvlStrRef>
              <c:f>'ref bull e cyber'!$F$2:$G$3</c:f>
              <c:multiLvlStrCache>
                <c:ptCount val="2"/>
                <c:lvl>
                  <c:pt idx="0">
                    <c:v>23</c:v>
                  </c:pt>
                  <c:pt idx="1">
                    <c:v>7</c:v>
                  </c:pt>
                </c:lvl>
                <c:lvl>
                  <c:pt idx="0">
                    <c:v>si</c:v>
                  </c:pt>
                  <c:pt idx="1">
                    <c:v>no</c:v>
                  </c:pt>
                </c:lvl>
              </c:multiLvlStrCache>
            </c:multiLvlStrRef>
          </c:cat>
          <c:val>
            <c:numRef>
              <c:f>'ref bull e cyber'!$G$2:$G$3</c:f>
              <c:numCache>
                <c:formatCode>General</c:formatCode>
                <c:ptCount val="2"/>
                <c:pt idx="0">
                  <c:v>23</c:v>
                </c:pt>
                <c:pt idx="1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DB1-484B-83EC-ABE3D762E8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8043022494696201"/>
          <c:y val="0.47394604295244847"/>
          <c:w val="0.16337170452118679"/>
          <c:h val="0.33056430446194229"/>
        </c:manualLayout>
      </c:layout>
      <c:overlay val="0"/>
      <c:spPr>
        <a:noFill/>
        <a:ln cmpd="sng">
          <a:solidFill>
            <a:schemeClr val="accent1"/>
          </a:solidFill>
        </a:ln>
        <a:effectLst>
          <a:outerShdw blurRad="50800" dist="50800" dir="5400000" sx="83000" sy="83000" algn="ctr" rotWithShape="0">
            <a:srgbClr val="000000">
              <a:alpha val="75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'ref bull e cyber'!$H$1:$I$1</c:f>
          <c:strCache>
            <c:ptCount val="2"/>
            <c:pt idx="0">
              <c:v>nella tua scuola è stato costituito il Team per l’Emergenza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9.0017593954601835E-2"/>
          <c:y val="0.29736520891094986"/>
          <c:w val="0.59254131695076573"/>
          <c:h val="0.6822934411932946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3D5-4AC8-95D4-F5FAD5B8134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3D5-4AC8-95D4-F5FAD5B8134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3D5-4AC8-95D4-F5FAD5B8134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multiLvlStrRef>
              <c:f>'ref bull e cyber'!$H$2:$I$3</c:f>
              <c:multiLvlStrCache>
                <c:ptCount val="2"/>
                <c:lvl>
                  <c:pt idx="0">
                    <c:v>13</c:v>
                  </c:pt>
                  <c:pt idx="1">
                    <c:v>17</c:v>
                  </c:pt>
                </c:lvl>
                <c:lvl>
                  <c:pt idx="0">
                    <c:v>si</c:v>
                  </c:pt>
                  <c:pt idx="1">
                    <c:v>no</c:v>
                  </c:pt>
                </c:lvl>
              </c:multiLvlStrCache>
            </c:multiLvlStrRef>
          </c:cat>
          <c:val>
            <c:numRef>
              <c:f>'ref bull e cyber'!$I$2:$I$3</c:f>
              <c:numCache>
                <c:formatCode>General</c:formatCode>
                <c:ptCount val="2"/>
                <c:pt idx="0">
                  <c:v>13</c:v>
                </c:pt>
                <c:pt idx="1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3D5-4AC8-95D4-F5FAD5B813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548967012607587"/>
          <c:y val="0.47877014950565933"/>
          <c:w val="0.1938056385485751"/>
          <c:h val="0.38149023038786822"/>
        </c:manualLayout>
      </c:layout>
      <c:overlay val="0"/>
      <c:spPr>
        <a:noFill/>
        <a:ln cmpd="sng">
          <a:solidFill>
            <a:schemeClr val="accent1"/>
          </a:solidFill>
        </a:ln>
        <a:effectLst>
          <a:outerShdw blurRad="50800" dist="50800" dir="5400000" sx="83000" sy="83000" algn="ctr" rotWithShape="0">
            <a:srgbClr val="000000">
              <a:alpha val="75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'ref bull e cyber'!$J$1:$K$1</c:f>
          <c:strCache>
            <c:ptCount val="2"/>
            <c:pt idx="0">
              <c:v>nella tua scuola è stato costituito un Team per l’Emergenza anche tramite le reti di scopo, integrato da figure specializzate del territorio</c:v>
            </c:pt>
          </c:strCache>
        </c:strRef>
      </c:tx>
      <c:layout>
        <c:manualLayout>
          <c:xMode val="edge"/>
          <c:yMode val="edge"/>
          <c:x val="0.1268250909869407"/>
          <c:y val="1.38121546961325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953952769391302"/>
          <c:y val="0.47262293180203302"/>
          <c:w val="0.47836845838057224"/>
          <c:h val="0.5280104682125184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429-4C34-A5CE-4FCD3D87E2E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429-4C34-A5CE-4FCD3D87E2E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429-4C34-A5CE-4FCD3D87E2E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multiLvlStrRef>
              <c:f>'ref bull e cyber'!$J$2:$K$3</c:f>
              <c:multiLvlStrCache>
                <c:ptCount val="2"/>
                <c:lvl>
                  <c:pt idx="0">
                    <c:v>3</c:v>
                  </c:pt>
                  <c:pt idx="1">
                    <c:v>27</c:v>
                  </c:pt>
                </c:lvl>
                <c:lvl>
                  <c:pt idx="0">
                    <c:v>si</c:v>
                  </c:pt>
                  <c:pt idx="1">
                    <c:v>no</c:v>
                  </c:pt>
                </c:lvl>
              </c:multiLvlStrCache>
            </c:multiLvlStrRef>
          </c:cat>
          <c:val>
            <c:numRef>
              <c:f>'ref bull e cyber'!$K$2:$K$3</c:f>
              <c:numCache>
                <c:formatCode>General</c:formatCode>
                <c:ptCount val="2"/>
                <c:pt idx="0">
                  <c:v>3</c:v>
                </c:pt>
                <c:pt idx="1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429-4C34-A5CE-4FCD3D87E2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6711688159295666"/>
          <c:y val="0.53510622492943094"/>
          <c:w val="0.17591182915951661"/>
          <c:h val="0.37553805774278209"/>
        </c:manualLayout>
      </c:layout>
      <c:overlay val="0"/>
      <c:spPr>
        <a:noFill/>
        <a:ln cmpd="sng">
          <a:solidFill>
            <a:schemeClr val="accent1"/>
          </a:solidFill>
        </a:ln>
        <a:effectLst>
          <a:outerShdw blurRad="50800" dist="50800" dir="5400000" sx="83000" sy="83000" algn="ctr" rotWithShape="0">
            <a:srgbClr val="000000">
              <a:alpha val="75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'ref bull e cyber'!$L$1:$M$1</c:f>
          <c:strCache>
            <c:ptCount val="2"/>
            <c:pt idx="0">
              <c:v>nella tua scuola è presente uno psicologo scolastico o uno psicologo dei servizi della salute</c:v>
            </c:pt>
          </c:strCache>
        </c:strRef>
      </c:tx>
      <c:layout>
        <c:manualLayout>
          <c:xMode val="edge"/>
          <c:yMode val="edge"/>
          <c:x val="0.10892188817677663"/>
          <c:y val="3.00413008750613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7.4163055661251726E-2"/>
          <c:y val="0.37249190962147033"/>
          <c:w val="0.58821379244186944"/>
          <c:h val="0.60233059868435956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C7E-4013-8B67-8030119934D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C7E-4013-8B67-8030119934D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C7E-4013-8B67-8030119934D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multiLvlStrRef>
              <c:f>'ref bull e cyber'!$L$2:$M$3</c:f>
              <c:multiLvlStrCache>
                <c:ptCount val="2"/>
                <c:lvl>
                  <c:pt idx="0">
                    <c:v>16</c:v>
                  </c:pt>
                  <c:pt idx="1">
                    <c:v>14</c:v>
                  </c:pt>
                </c:lvl>
                <c:lvl>
                  <c:pt idx="0">
                    <c:v>si</c:v>
                  </c:pt>
                  <c:pt idx="1">
                    <c:v>no</c:v>
                  </c:pt>
                </c:lvl>
              </c:multiLvlStrCache>
            </c:multiLvlStrRef>
          </c:cat>
          <c:val>
            <c:numRef>
              <c:f>'ref bull e cyber'!$M$2:$M$3</c:f>
              <c:numCache>
                <c:formatCode>General</c:formatCode>
                <c:ptCount val="2"/>
                <c:pt idx="0">
                  <c:v>16</c:v>
                </c:pt>
                <c:pt idx="1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C7E-4013-8B67-803011993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5567861879444065"/>
          <c:y val="0.49789734147714865"/>
          <c:w val="0.18754052802223251"/>
          <c:h val="0.3766103659671578"/>
        </c:manualLayout>
      </c:layout>
      <c:overlay val="0"/>
      <c:spPr>
        <a:noFill/>
        <a:ln cmpd="sng">
          <a:solidFill>
            <a:schemeClr val="accent1"/>
          </a:solidFill>
        </a:ln>
        <a:effectLst>
          <a:outerShdw blurRad="50800" dist="50800" dir="5400000" sx="83000" sy="83000" algn="ctr" rotWithShape="0">
            <a:srgbClr val="000000">
              <a:alpha val="75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'ref bull e cyber'!$N$1:$O$1</c:f>
          <c:strCache>
            <c:ptCount val="2"/>
            <c:pt idx="0">
              <c:v>il referente o i referenti per il contrasto al bullismo e al cyberbullismo hanno partecipato almeno una volta alla formazione sulla piattaforma ELISA 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0144951156655224"/>
          <c:y val="0.32135310228990049"/>
          <c:w val="0.57942128191285269"/>
          <c:h val="0.61799573316761425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497-45F2-9560-A8297E7B958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497-45F2-9560-A8297E7B958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497-45F2-9560-A8297E7B958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multiLvlStrRef>
              <c:f>'ref bull e cyber'!$N$2:$O$3</c:f>
              <c:multiLvlStrCache>
                <c:ptCount val="2"/>
                <c:lvl>
                  <c:pt idx="0">
                    <c:v>27</c:v>
                  </c:pt>
                  <c:pt idx="1">
                    <c:v>3</c:v>
                  </c:pt>
                </c:lvl>
                <c:lvl>
                  <c:pt idx="0">
                    <c:v>si</c:v>
                  </c:pt>
                  <c:pt idx="1">
                    <c:v>no</c:v>
                  </c:pt>
                </c:lvl>
              </c:multiLvlStrCache>
            </c:multiLvlStrRef>
          </c:cat>
          <c:val>
            <c:numRef>
              <c:f>'ref bull e cyber'!$O$2:$O$3</c:f>
              <c:numCache>
                <c:formatCode>General</c:formatCode>
                <c:ptCount val="2"/>
                <c:pt idx="0">
                  <c:v>27</c:v>
                </c:pt>
                <c:pt idx="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497-45F2-9560-A8297E7B9582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6964310573726802"/>
          <c:y val="0.43302192192877337"/>
          <c:w val="0.1584147389079599"/>
          <c:h val="0.36176737681659793"/>
        </c:manualLayout>
      </c:layout>
      <c:overlay val="0"/>
      <c:spPr>
        <a:noFill/>
        <a:ln cmpd="sng">
          <a:solidFill>
            <a:schemeClr val="accent1"/>
          </a:solidFill>
        </a:ln>
        <a:effectLst>
          <a:outerShdw blurRad="50800" dist="50800" dir="5400000" sx="83000" sy="83000" algn="ctr" rotWithShape="0">
            <a:srgbClr val="000000">
              <a:alpha val="75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'ref bull e cyber'!$B$7:$C$7</c:f>
          <c:strCache>
            <c:ptCount val="2"/>
            <c:pt idx="0">
              <c:v>da quanti anni ricopre questo ruolo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2.882792185297308E-2"/>
          <c:y val="0.28739783672377606"/>
          <c:w val="0.60366308886346898"/>
          <c:h val="0.61232241320827652"/>
        </c:manualLayout>
      </c:layout>
      <c:pieChart>
        <c:varyColors val="1"/>
        <c:ser>
          <c:idx val="0"/>
          <c:order val="0"/>
          <c:tx>
            <c:strRef>
              <c:f>'ref bull e cyber'!$B$8:$B$11</c:f>
              <c:strCache>
                <c:ptCount val="4"/>
                <c:pt idx="0">
                  <c:v>da 0 a 1 anno</c:v>
                </c:pt>
                <c:pt idx="1">
                  <c:v>da 1 a 3</c:v>
                </c:pt>
                <c:pt idx="2">
                  <c:v>da più di 3 anni</c:v>
                </c:pt>
                <c:pt idx="3">
                  <c:v>Nessuna risposta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999-4BA1-9840-B8938534D68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999-4BA1-9840-B8938534D68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999-4BA1-9840-B8938534D68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999-4BA1-9840-B8938534D68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multiLvlStrRef>
              <c:f>'ref bull e cyber'!$B$8:$C$11</c:f>
              <c:multiLvlStrCache>
                <c:ptCount val="4"/>
                <c:lvl>
                  <c:pt idx="0">
                    <c:v>2</c:v>
                  </c:pt>
                  <c:pt idx="1">
                    <c:v>12</c:v>
                  </c:pt>
                  <c:pt idx="2">
                    <c:v>16</c:v>
                  </c:pt>
                  <c:pt idx="3">
                    <c:v>0</c:v>
                  </c:pt>
                </c:lvl>
                <c:lvl>
                  <c:pt idx="0">
                    <c:v>da 0 a 1 anno</c:v>
                  </c:pt>
                  <c:pt idx="1">
                    <c:v>da 1 a 3</c:v>
                  </c:pt>
                  <c:pt idx="2">
                    <c:v>da più di 3 anni</c:v>
                  </c:pt>
                  <c:pt idx="3">
                    <c:v>Nessuna risposta</c:v>
                  </c:pt>
                </c:lvl>
              </c:multiLvlStrCache>
            </c:multiLvlStrRef>
          </c:cat>
          <c:val>
            <c:numRef>
              <c:f>'ref bull e cyber'!$C$8:$C$11</c:f>
              <c:numCache>
                <c:formatCode>General</c:formatCode>
                <c:ptCount val="4"/>
                <c:pt idx="0">
                  <c:v>2</c:v>
                </c:pt>
                <c:pt idx="1">
                  <c:v>12</c:v>
                </c:pt>
                <c:pt idx="2">
                  <c:v>16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999-4BA1-9840-B8938534D6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6183792650918649"/>
          <c:y val="0.23887071453479458"/>
          <c:w val="0.29687183688025348"/>
          <c:h val="0.68841562448693816"/>
        </c:manualLayout>
      </c:layout>
      <c:overlay val="0"/>
      <c:spPr>
        <a:noFill/>
        <a:ln cmpd="sng">
          <a:solidFill>
            <a:schemeClr val="accent1"/>
          </a:solidFill>
        </a:ln>
        <a:effectLst>
          <a:outerShdw blurRad="50800" dist="50800" dir="5400000" sx="83000" sy="83000" algn="ctr" rotWithShape="0">
            <a:srgbClr val="000000">
              <a:alpha val="75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'ref bull e cyber'!$B$1:$C$1</c:f>
          <c:strCache>
            <c:ptCount val="2"/>
            <c:pt idx="0">
              <c:v>nella tua scuola è presente un referente per il contrasto al bullismo e al cyberbullismo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2905606846286991"/>
          <c:y val="0.39352697967132827"/>
          <c:w val="0.51828356135769504"/>
          <c:h val="0.57765613750141587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094-4971-9191-A8DC0EA457E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094-4971-9191-A8DC0EA457E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094-4971-9191-A8DC0EA457E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multiLvlStrRef>
              <c:f>'ref bull e cyber'!$B$2:$C$3</c:f>
              <c:multiLvlStrCache>
                <c:ptCount val="2"/>
                <c:lvl>
                  <c:pt idx="0">
                    <c:v>30</c:v>
                  </c:pt>
                  <c:pt idx="1">
                    <c:v>0</c:v>
                  </c:pt>
                </c:lvl>
                <c:lvl>
                  <c:pt idx="0">
                    <c:v>si</c:v>
                  </c:pt>
                  <c:pt idx="1">
                    <c:v>no</c:v>
                  </c:pt>
                </c:lvl>
              </c:multiLvlStrCache>
            </c:multiLvlStrRef>
          </c:cat>
          <c:val>
            <c:numRef>
              <c:f>'ref bull e cyber'!$C$2:$C$3</c:f>
              <c:numCache>
                <c:formatCode>General</c:formatCode>
                <c:ptCount val="2"/>
                <c:pt idx="0">
                  <c:v>30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094-4971-9191-A8DC0EA457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8121589392981396"/>
          <c:y val="0.51077262435325255"/>
          <c:w val="0.24252693762976965"/>
          <c:h val="0.3166754155730534"/>
        </c:manualLayout>
      </c:layout>
      <c:overlay val="0"/>
      <c:spPr>
        <a:noFill/>
        <a:ln cmpd="sng">
          <a:solidFill>
            <a:schemeClr val="accent1"/>
          </a:solidFill>
        </a:ln>
        <a:effectLst>
          <a:outerShdw blurRad="50800" dist="50800" dir="5400000" sx="83000" sy="83000" algn="ctr" rotWithShape="0">
            <a:srgbClr val="000000">
              <a:alpha val="75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</xdr:colOff>
      <xdr:row>15</xdr:row>
      <xdr:rowOff>16192</xdr:rowOff>
    </xdr:from>
    <xdr:to>
      <xdr:col>9</xdr:col>
      <xdr:colOff>15240</xdr:colOff>
      <xdr:row>29</xdr:row>
      <xdr:rowOff>15240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1C67BF88-F9B9-4150-89C5-AF5F203995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407671</xdr:colOff>
      <xdr:row>15</xdr:row>
      <xdr:rowOff>10477</xdr:rowOff>
    </xdr:from>
    <xdr:to>
      <xdr:col>12</xdr:col>
      <xdr:colOff>365760</xdr:colOff>
      <xdr:row>29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3BF70EBB-D37A-49C3-B0A0-31E20D499F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9525</xdr:colOff>
      <xdr:row>15</xdr:row>
      <xdr:rowOff>8572</xdr:rowOff>
    </xdr:from>
    <xdr:to>
      <xdr:col>16</xdr:col>
      <xdr:colOff>22860</xdr:colOff>
      <xdr:row>29</xdr:row>
      <xdr:rowOff>7620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EDFF33DA-20E5-4978-AB55-9D418E63BC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20955</xdr:colOff>
      <xdr:row>29</xdr:row>
      <xdr:rowOff>167640</xdr:rowOff>
    </xdr:from>
    <xdr:to>
      <xdr:col>8</xdr:col>
      <xdr:colOff>601980</xdr:colOff>
      <xdr:row>45</xdr:row>
      <xdr:rowOff>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4EDCA2C8-5F37-416E-AF58-088EBB0142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411481</xdr:colOff>
      <xdr:row>29</xdr:row>
      <xdr:rowOff>180022</xdr:rowOff>
    </xdr:from>
    <xdr:to>
      <xdr:col>12</xdr:col>
      <xdr:colOff>373380</xdr:colOff>
      <xdr:row>44</xdr:row>
      <xdr:rowOff>175260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CCFF114A-14C8-44E6-8D5E-987E3E392D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3811</xdr:colOff>
      <xdr:row>29</xdr:row>
      <xdr:rowOff>180021</xdr:rowOff>
    </xdr:from>
    <xdr:to>
      <xdr:col>16</xdr:col>
      <xdr:colOff>15241</xdr:colOff>
      <xdr:row>45</xdr:row>
      <xdr:rowOff>15240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338D96AE-CA10-468A-B4AF-331D64EE4E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608158</xdr:colOff>
      <xdr:row>15</xdr:row>
      <xdr:rowOff>0</xdr:rowOff>
    </xdr:from>
    <xdr:to>
      <xdr:col>4</xdr:col>
      <xdr:colOff>868680</xdr:colOff>
      <xdr:row>45</xdr:row>
      <xdr:rowOff>7618</xdr:rowOff>
    </xdr:to>
    <xdr:grpSp>
      <xdr:nvGrpSpPr>
        <xdr:cNvPr id="8" name="Gruppo 7">
          <a:extLst>
            <a:ext uri="{FF2B5EF4-FFF2-40B4-BE49-F238E27FC236}">
              <a16:creationId xmlns:a16="http://schemas.microsoft.com/office/drawing/2014/main" id="{09EEF274-CF54-4247-BD15-CE53F6A1AF8C}"/>
            </a:ext>
          </a:extLst>
        </xdr:cNvPr>
        <xdr:cNvGrpSpPr/>
      </xdr:nvGrpSpPr>
      <xdr:grpSpPr>
        <a:xfrm>
          <a:off x="608158" y="6629400"/>
          <a:ext cx="2822747" cy="5722618"/>
          <a:chOff x="1526955" y="3643881"/>
          <a:chExt cx="4167520" cy="5721161"/>
        </a:xfrm>
        <a:solidFill>
          <a:schemeClr val="accent1"/>
        </a:solidFill>
      </xdr:grpSpPr>
      <xdr:graphicFrame macro="">
        <xdr:nvGraphicFramePr>
          <xdr:cNvPr id="9" name="Grafico 8">
            <a:extLst>
              <a:ext uri="{FF2B5EF4-FFF2-40B4-BE49-F238E27FC236}">
                <a16:creationId xmlns:a16="http://schemas.microsoft.com/office/drawing/2014/main" id="{198F6570-4441-41BF-4A76-9A7BD2C3C353}"/>
              </a:ext>
            </a:extLst>
          </xdr:cNvPr>
          <xdr:cNvGraphicFramePr/>
        </xdr:nvGraphicFramePr>
        <xdr:xfrm>
          <a:off x="1548613" y="6460820"/>
          <a:ext cx="4145862" cy="290422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7"/>
          </a:graphicData>
        </a:graphic>
      </xdr:graphicFrame>
      <xdr:graphicFrame macro="">
        <xdr:nvGraphicFramePr>
          <xdr:cNvPr id="10" name="Grafico 9">
            <a:extLst>
              <a:ext uri="{FF2B5EF4-FFF2-40B4-BE49-F238E27FC236}">
                <a16:creationId xmlns:a16="http://schemas.microsoft.com/office/drawing/2014/main" id="{8EA19030-D458-DA41-124E-8B4470C6BB58}"/>
              </a:ext>
            </a:extLst>
          </xdr:cNvPr>
          <xdr:cNvGraphicFramePr/>
        </xdr:nvGraphicFramePr>
        <xdr:xfrm>
          <a:off x="1526955" y="3643881"/>
          <a:ext cx="4167520" cy="265690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8"/>
          </a:graphicData>
        </a:graphic>
      </xdr:graphicFrame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DL31" totalsRowShown="0" headerRowDxfId="116">
  <autoFilter ref="A1:DL31" xr:uid="{00000000-0009-0000-0100-000001000000}"/>
  <sortState xmlns:xlrd2="http://schemas.microsoft.com/office/spreadsheetml/2017/richdata2" ref="A2:DL31">
    <sortCondition ref="I1:I31"/>
  </sortState>
  <tableColumns count="116">
    <tableColumn id="1" xr3:uid="{00000000-0010-0000-0000-000001000000}" name="ID" dataDxfId="115"/>
    <tableColumn id="2" xr3:uid="{00000000-0010-0000-0000-000002000000}" name="Ora di inizio" dataDxfId="114"/>
    <tableColumn id="3" xr3:uid="{00000000-0010-0000-0000-000003000000}" name="Ora di completamento" dataDxfId="113"/>
    <tableColumn id="4" xr3:uid="{00000000-0010-0000-0000-000004000000}" name="Posta elettronica" dataDxfId="112"/>
    <tableColumn id="5" xr3:uid="{00000000-0010-0000-0000-000005000000}" name="Nome" dataDxfId="111"/>
    <tableColumn id="6" xr3:uid="{00000000-0010-0000-0000-000006000000}" name="Total points" dataDxfId="110"/>
    <tableColumn id="7" xr3:uid="{00000000-0010-0000-0000-000007000000}" name="Quiz feedback" dataDxfId="109"/>
    <tableColumn id="8" xr3:uid="{00000000-0010-0000-0000-000008000000}" name="Ora ultima modifica" dataDxfId="108"/>
    <tableColumn id="9" xr3:uid="{00000000-0010-0000-0000-000009000000}" name="inserisci il codice meccanografico della tua scuola" dataDxfId="107"/>
    <tableColumn id="10" xr3:uid="{00000000-0010-0000-0000-00000A000000}" name="Points - inserisci il codice meccanografico della tua scuola" dataDxfId="106"/>
    <tableColumn id="11" xr3:uid="{00000000-0010-0000-0000-00000B000000}" name="Feedback - inserisci il codice meccanografico della tua scuola" dataDxfId="105"/>
    <tableColumn id="12" xr3:uid="{00000000-0010-0000-0000-00000C000000}" name="Regione" dataDxfId="104"/>
    <tableColumn id="13" xr3:uid="{00000000-0010-0000-0000-00000D000000}" name="Points - Regione" dataDxfId="103"/>
    <tableColumn id="14" xr3:uid="{00000000-0010-0000-0000-00000E000000}" name="Feedback - Regione" dataDxfId="102"/>
    <tableColumn id="15" xr3:uid="{00000000-0010-0000-0000-00000F000000}" name="Provincia" dataDxfId="101"/>
    <tableColumn id="16" xr3:uid="{00000000-0010-0000-0000-000010000000}" name="Points - Provincia" dataDxfId="100"/>
    <tableColumn id="17" xr3:uid="{00000000-0010-0000-0000-000011000000}" name="Feedback - Provincia" dataDxfId="99"/>
    <tableColumn id="18" xr3:uid="{00000000-0010-0000-0000-000012000000}" name="nella tua scuola è presente un referente per il contrasto al bullismo e al cyberbullismo" dataDxfId="98"/>
    <tableColumn id="19" xr3:uid="{00000000-0010-0000-0000-000013000000}" name="Points - nella tua scuola è presente un referente per il contrasto al bullismo e al cyberbullismo" dataDxfId="97"/>
    <tableColumn id="20" xr3:uid="{00000000-0010-0000-0000-000014000000}" name="Feedback - nella tua scuola è presente un referente per il contrasto al bullismo e al cyberbullismo" dataDxfId="96"/>
    <tableColumn id="21" xr3:uid="{00000000-0010-0000-0000-000015000000}" name="da quanti anni ricopre questo ruolo" dataDxfId="95"/>
    <tableColumn id="22" xr3:uid="{00000000-0010-0000-0000-000016000000}" name="Points - da quanti anni ricopre questo ruolo" dataDxfId="94"/>
    <tableColumn id="23" xr3:uid="{00000000-0010-0000-0000-000017000000}" name="Feedback - da quanti anni ricopre questo ruolo" dataDxfId="93"/>
    <tableColumn id="24" xr3:uid="{00000000-0010-0000-0000-000018000000}" name="nella tua scuola è presente più di un referente per il contrasto al bullismo e al cyberbullismo" dataDxfId="92"/>
    <tableColumn id="25" xr3:uid="{00000000-0010-0000-0000-000019000000}" name="Points - nella tua scuola è presente più di un referente per il contrasto al bullismo e al cyberbullismo" dataDxfId="91"/>
    <tableColumn id="26" xr3:uid="{00000000-0010-0000-0000-00001A000000}" name="Feedback - nella tua scuola è presente più di un referente per il contrasto al bullismo e al cyberbullismo" dataDxfId="90"/>
    <tableColumn id="27" xr3:uid="{00000000-0010-0000-0000-00001B000000}" name="nella tua scuola è stato costituito il Team Antibullismo" dataDxfId="89"/>
    <tableColumn id="28" xr3:uid="{00000000-0010-0000-0000-00001C000000}" name="Points - nella tua scuola è stato costituito il Team Antibullismo" dataDxfId="88"/>
    <tableColumn id="29" xr3:uid="{00000000-0010-0000-0000-00001D000000}" name="Feedback - nella tua scuola è stato costituito il Team Antibullismo" dataDxfId="87"/>
    <tableColumn id="30" xr3:uid="{00000000-0010-0000-0000-00001E000000}" name="nella tua scuola è stato costituito il Team per l’Emergenza" dataDxfId="86"/>
    <tableColumn id="31" xr3:uid="{00000000-0010-0000-0000-00001F000000}" name="Points - nella tua scuola è stato costituito il Team per l’Emergenza" dataDxfId="85"/>
    <tableColumn id="32" xr3:uid="{00000000-0010-0000-0000-000020000000}" name="Feedback - nella tua scuola è stato costituito il Team per l’Emergenza" dataDxfId="84"/>
    <tableColumn id="33" xr3:uid="{00000000-0010-0000-0000-000021000000}" name="nella tua scuola è stato costituito un Team per l’Emergenza anche tramite le reti di scopo, integrato da figure specializzate del territorio" dataDxfId="83"/>
    <tableColumn id="34" xr3:uid="{00000000-0010-0000-0000-000022000000}" name="Points - nella tua scuola è stato costituito un Team per l’Emergenza anche tramite le reti di scopo, integrato da figure specializzate del territorio" dataDxfId="82"/>
    <tableColumn id="35" xr3:uid="{00000000-0010-0000-0000-000023000000}" name="Feedback - nella tua scuola è stato costituito un Team per l’Emergenza anche tramite le reti di scopo, integrato da figure specializzate del territorio" dataDxfId="81"/>
    <tableColumn id="36" xr3:uid="{00000000-0010-0000-0000-000024000000}" name="nella tua scuola è presente uno psicologo scolastico o uno psicologo dei servizi della salute" dataDxfId="80"/>
    <tableColumn id="37" xr3:uid="{00000000-0010-0000-0000-000025000000}" name="Points - nella tua scuola è presente uno psicologo scolastico o uno psicologo dei servizi della salute" dataDxfId="79"/>
    <tableColumn id="38" xr3:uid="{00000000-0010-0000-0000-000026000000}" name="Feedback - nella tua scuola è presente uno psicologo scolastico o uno psicologo dei servizi della salute" dataDxfId="78"/>
    <tableColumn id="39" xr3:uid="{00000000-0010-0000-0000-000027000000}" name=" quali modalità di comunicazione istituzionale mette in atto la tua scuola per rendere noti questi gruppi di lavoro e queste figure di riferimento (potete selezionare più risposte):" dataDxfId="77"/>
    <tableColumn id="40" xr3:uid="{00000000-0010-0000-0000-000028000000}" name="Points -  quali modalità di comunicazione istituzionale mette in atto la tua scuola per rendere noti questi gruppi di lavoro e queste figure di riferimento (potete selezionare più risposte):" dataDxfId="76"/>
    <tableColumn id="41" xr3:uid="{00000000-0010-0000-0000-000029000000}" name="Feedback -  quali modalità di comunicazione istituzionale mette in atto la tua scuola per rendere noti questi gruppi di lavoro e queste figure di riferimento (potete selezionare più risposte):" dataDxfId="75"/>
    <tableColumn id="42" xr3:uid="{00000000-0010-0000-0000-00002A000000}" name="se hai selezionato altre modalità descrivi brevemente quali" dataDxfId="74"/>
    <tableColumn id="43" xr3:uid="{00000000-0010-0000-0000-00002B000000}" name="Points - se hai selezionato altre modalità descrivi brevemente quali" dataDxfId="73"/>
    <tableColumn id="44" xr3:uid="{00000000-0010-0000-0000-00002C000000}" name="Feedback - se hai selezionato altre modalità descrivi brevemente quali" dataDxfId="72"/>
    <tableColumn id="45" xr3:uid="{00000000-0010-0000-0000-00002D000000}" name="il referente o i referenti per il contrasto al bullismo e al cyberbullismo hanno partecipato almeno una volta alla formazione sulla piattaforma ELISA (E-Learning degli Insegnanti sulle Strategie A..." dataDxfId="71"/>
    <tableColumn id="46" xr3:uid="{00000000-0010-0000-0000-00002E000000}" name="Points - il referente o i referenti per il contrasto al bullismo e al cyberbullismo hanno partecipato almeno una volta alla formazione sulla piattaforma ELISA (E-Learning degli Insegnanti sulle Strategie A..." dataDxfId="70"/>
    <tableColumn id="47" xr3:uid="{00000000-0010-0000-0000-00002F000000}" name="Feedback - il referente o i referenti per il contrasto al bullismo e al cyberbullismo hanno partecipato almeno una volta alla formazione sulla piattaforma ELISA (E-Learning degli Insegnanti sulle Strategie A..." dataDxfId="69"/>
    <tableColumn id="48" xr3:uid="{00000000-0010-0000-0000-000030000000}" name="il dirigente scolastico ha partecipato almeno una volta alla formazione sulla piattaforma ELISA (E-Learning degli Insegnanti sulle Strategie Antibullismo -www.piattaformaelisa.it)" dataDxfId="68"/>
    <tableColumn id="49" xr3:uid="{00000000-0010-0000-0000-000031000000}" name="Points - il dirigente scolastico ha partecipato almeno una volta alla formazione sulla piattaforma ELISA (E-Learning degli Insegnanti sulle Strategie Antibullismo -www.piattaformaelisa.it)" dataDxfId="67"/>
    <tableColumn id="50" xr3:uid="{00000000-0010-0000-0000-000032000000}" name="Feedback - il dirigente scolastico ha partecipato almeno una volta alla formazione sulla piattaforma ELISA (E-Learning degli Insegnanti sulle Strategie Antibullismo -www.piattaformaelisa.it)" dataDxfId="66"/>
    <tableColumn id="51" xr3:uid="{00000000-0010-0000-0000-000033000000}" name="la vostra scuola ha partecipato al monitoraggio sulla piattaforma ELISA" dataDxfId="65"/>
    <tableColumn id="52" xr3:uid="{00000000-0010-0000-0000-000034000000}" name="Points - la vostra scuola ha partecipato al monitoraggio sulla piattaforma ELISA" dataDxfId="64"/>
    <tableColumn id="53" xr3:uid="{00000000-0010-0000-0000-000035000000}" name="Feedback - la vostra scuola ha partecipato al monitoraggio sulla piattaforma ELISA" dataDxfId="63"/>
    <tableColumn id="54" xr3:uid="{00000000-0010-0000-0000-000036000000}" name="il referente o i referenti per il contrasto al bullismo e al cyberbullismo hanno partecipato ad una formazione specifica diversa da quella della piattaforma Elisa erogata da quale ente (potete sel..." dataDxfId="62"/>
    <tableColumn id="55" xr3:uid="{00000000-0010-0000-0000-000037000000}" name="Points - il referente o i referenti per il contrasto al bullismo e al cyberbullismo hanno partecipato ad una formazione specifica diversa da quella della piattaforma Elisa erogata da quale ente (potete sel..." dataDxfId="61"/>
    <tableColumn id="56" xr3:uid="{00000000-0010-0000-0000-000038000000}" name="Feedback - il referente o i referenti per il contrasto al bullismo e al cyberbullismo hanno partecipato ad una formazione specifica diversa da quella della piattaforma Elisa erogata da quale ente (potete sel..." dataDxfId="60"/>
    <tableColumn id="57" xr3:uid="{00000000-0010-0000-0000-000039000000}" name="il dirigente scolastico ha partecipato ad una formazione specifica diversa da quella della piattaforma Elisa erogata da quale ente (potete selezionare più risposte):" dataDxfId="59"/>
    <tableColumn id="58" xr3:uid="{00000000-0010-0000-0000-00003A000000}" name="Points - il dirigente scolastico ha partecipato ad una formazione specifica diversa da quella della piattaforma Elisa erogata da quale ente (potete selezionare più risposte):" dataDxfId="58"/>
    <tableColumn id="59" xr3:uid="{00000000-0010-0000-0000-00003B000000}" name="Feedback - il dirigente scolastico ha partecipato ad una formazione specifica diversa da quella della piattaforma Elisa erogata da quale ente (potete selezionare più risposte):" dataDxfId="57"/>
    <tableColumn id="60" xr3:uid="{00000000-0010-0000-0000-00003C000000}" name="Su quale argomento/tema/ambito la vostra scuola sente il bisogno di migliorare attraverso un corso di formazione riguardo la prevenzione e il contrasto al bullismo e al cyberbullismo " dataDxfId="56"/>
    <tableColumn id="61" xr3:uid="{00000000-0010-0000-0000-00003D000000}" name="Points - Su quale argomento/tema/ambito la vostra scuola sente il bisogno di migliorare attraverso un corso di formazione riguardo la prevenzione e il contrasto al bullismo e al cyberbullismo " dataDxfId="55"/>
    <tableColumn id="62" xr3:uid="{00000000-0010-0000-0000-00003E000000}" name="Feedback - Su quale argomento/tema/ambito la vostra scuola sente il bisogno di migliorare attraverso un corso di formazione riguardo la prevenzione e il contrasto al bullismo e al cyberbullismo " dataDxfId="54"/>
    <tableColumn id="63" xr3:uid="{00000000-0010-0000-0000-00003F000000}" name="la vostra scuola ha costituito gruppi di lavoro che includano il/i referente/i per la prevenzione del bullismo e del cyberbullismo, l’animatore digitale e altri docenti impegnati nelle attività di..." dataDxfId="53"/>
    <tableColumn id="64" xr3:uid="{00000000-0010-0000-0000-000040000000}" name="Points - la vostra scuola ha costituito gruppi di lavoro che includano il/i referente/i per la prevenzione del bullismo e del cyberbullismo, l’animatore digitale e altri docenti impegnati nelle attività di..." dataDxfId="52"/>
    <tableColumn id="65" xr3:uid="{00000000-0010-0000-0000-000041000000}" name="Feedback - la vostra scuola ha costituito gruppi di lavoro che includano il/i referente/i per la prevenzione del bullismo e del cyberbullismo, l’animatore digitale e altri docenti impegnati nelle attività di..." dataDxfId="51"/>
    <tableColumn id="66" xr3:uid="{00000000-0010-0000-0000-000042000000}" name="la vostra scuola ha costituito o è parte di una rete di scopo al fine di promuovere corsi di formazione mirati sul tema" dataDxfId="50"/>
    <tableColumn id="67" xr3:uid="{00000000-0010-0000-0000-000043000000}" name="Points - la vostra scuola ha costituito o è parte di una rete di scopo al fine di promuovere corsi di formazione mirati sul tema" dataDxfId="49"/>
    <tableColumn id="68" xr3:uid="{00000000-0010-0000-0000-000044000000}" name="Feedback - la vostra scuola ha costituito o è parte di una rete di scopo al fine di promuovere corsi di formazione mirati sul tema" dataDxfId="48"/>
    <tableColumn id="69" xr3:uid="{00000000-0010-0000-0000-000045000000}" name="la vostra scuola ha realizzato incontri sul tema del bullismo e del cyberbullismo dedicati alle famiglie (Prevenzione primaria o universale)" dataDxfId="47"/>
    <tableColumn id="70" xr3:uid="{00000000-0010-0000-0000-000046000000}" name="Feedback - la vostra scuola ha realizzato incontri sul tema del bullismo e del cyberbullismo dedicati alle famiglie (Prevenzione primaria o universale)" dataDxfId="46"/>
    <tableColumn id="71" xr3:uid="{00000000-0010-0000-0000-000047000000}" name="Points - la vostra scuola ha realizzato incontri sul tema del bullismo e del cyberbullismo dedicati alle famiglie (Prevenzione primaria o universale)" dataDxfId="45"/>
    <tableColumn id="72" xr3:uid="{00000000-0010-0000-0000-000048000000}" name="la vostra scuola ha realizzato incontri sul tema del bullismo e del cyberbullismo dedicati a interlocutori docenti e personale ATA, nonché a tutte le figure presenti nella quotidianità della scuol..." dataDxfId="44"/>
    <tableColumn id="73" xr3:uid="{00000000-0010-0000-0000-000049000000}" name="Feedback - la vostra scuola ha realizzato incontri sul tema del bullismo e del cyberbullismo dedicati a interlocutori docenti e personale ATA, nonché a tutte le figure presenti nella quotidianità della scuol..." dataDxfId="43"/>
    <tableColumn id="74" xr3:uid="{00000000-0010-0000-0000-00004A000000}" name="Points - la vostra scuola ha realizzato incontri sul tema del bullismo e del cyberbullismo dedicati a interlocutori docenti e personale ATA, nonché a tutte le figure presenti nella quotidianità della scuol..." dataDxfId="42"/>
    <tableColumn id="75" xr3:uid="{00000000-0010-0000-0000-00004B000000}" name="la vostra scuola ha realizzato incontri di prevenzione al bullismo e al cyberbullismo dedicati alle studentesse e agli studenti (Prevenzione primaria o universale)" dataDxfId="41"/>
    <tableColumn id="76" xr3:uid="{00000000-0010-0000-0000-00004C000000}" name="Feedback - la vostra scuola ha realizzato incontri di prevenzione al bullismo e al cyberbullismo dedicati alle studentesse e agli studenti (Prevenzione primaria o universale)" dataDxfId="40"/>
    <tableColumn id="77" xr3:uid="{00000000-0010-0000-0000-00004D000000}" name="Points - la vostra scuola ha realizzato incontri di prevenzione al bullismo e al cyberbullismo dedicati alle studentesse e agli studenti (Prevenzione primaria o universale)" dataDxfId="39"/>
    <tableColumn id="78" xr3:uid="{00000000-0010-0000-0000-00004E000000}" name="la vostra scuola ha attivato azioni che si rivolgono in modo più strutturato e focalizzate su un gruppo a rischio, per condizioni di disagio o perché presenta una prima manifestazione del fenomeno..." dataDxfId="38"/>
    <tableColumn id="79" xr3:uid="{00000000-0010-0000-0000-00004F000000}" name="Feedback - la vostra scuola ha attivato azioni che si rivolgono in modo più strutturato e focalizzate su un gruppo a rischio, per condizioni di disagio o perché presenta una prima manifestazione del fenomeno..." dataDxfId="37"/>
    <tableColumn id="80" xr3:uid="{00000000-0010-0000-0000-000050000000}" name="Points - la vostra scuola ha attivato azioni che si rivolgono in modo più strutturato e focalizzate su un gruppo a rischio, per condizioni di disagio o perché presenta una prima manifestazione del fenomeno..." dataDxfId="36"/>
    <tableColumn id="81" xr3:uid="{00000000-0010-0000-0000-000051000000}" name="la vostra scuola ha attivato azioni che si rivolgano a fasce della popolazione in cui il problema è già presente e in stato avanzato (situazioni di emergenza in cui sono state attivate azioni spec..." dataDxfId="35"/>
    <tableColumn id="82" xr3:uid="{00000000-0010-0000-0000-000052000000}" name="Feedback - la vostra scuola ha attivato azioni che si rivolgano a fasce della popolazione in cui il problema è già presente e in stato avanzato (situazioni di emergenza in cui sono state attivate azioni spec..." dataDxfId="34"/>
    <tableColumn id="83" xr3:uid="{00000000-0010-0000-0000-000053000000}" name="Points - la vostra scuola ha attivato azioni che si rivolgano a fasce della popolazione in cui il problema è già presente e in stato avanzato (situazioni di emergenza in cui sono state attivate azioni spec..." dataDxfId="33"/>
    <tableColumn id="84" xr3:uid="{00000000-0010-0000-0000-000054000000}" name="Nel vostro Istituto studentesse e studenti sono direttamente coinvolti nella realizzazione di iniziative per favorire il miglioramento del clima relazionale (o nelle azioni di contrasto ai fenomen..." dataDxfId="32"/>
    <tableColumn id="85" xr3:uid="{00000000-0010-0000-0000-000055000000}" name="Feedback - Nel vostro Istituto studentesse e studenti sono direttamente coinvolti nella realizzazione di iniziative per favorire il miglioramento del clima relazionale (o nelle azioni di contrasto ai fenomen..." dataDxfId="31"/>
    <tableColumn id="86" xr3:uid="{00000000-0010-0000-0000-000056000000}" name="Points - Nel vostro Istituto studentesse e studenti sono direttamente coinvolti nella realizzazione di iniziative per favorire il miglioramento del clima relazionale (o nelle azioni di contrasto ai fenomen..." dataDxfId="30"/>
    <tableColumn id="87" xr3:uid="{00000000-0010-0000-0000-000057000000}" name="la vostra scuola è dotata di un sistema di Rilevazione dei fenomeni di bullismo e cyberbullismo attraverso questionari e/o osservazioni" dataDxfId="29"/>
    <tableColumn id="88" xr3:uid="{00000000-0010-0000-0000-000058000000}" name="Feedback - la vostra scuola è dotata di un sistema di Rilevazione dei fenomeni di bullismo e cyberbullismo attraverso questionari e/o osservazioni" dataDxfId="28"/>
    <tableColumn id="89" xr3:uid="{00000000-0010-0000-0000-000059000000}" name="Points - la vostra scuola è dotata di un sistema di Rilevazione dei fenomeni di bullismo e cyberbullismo attraverso questionari e/o osservazioni" dataDxfId="27"/>
    <tableColumn id="90" xr3:uid="{00000000-0010-0000-0000-00005A000000}" name="descrivere in breve il sistema di rilevazione " dataDxfId="26"/>
    <tableColumn id="91" xr3:uid="{00000000-0010-0000-0000-00005B000000}" name="Feedback - descrivere in breve il sistema di rilevazione " dataDxfId="25"/>
    <tableColumn id="92" xr3:uid="{00000000-0010-0000-0000-00005C000000}" name="Points - descrivere in breve il sistema di rilevazione " dataDxfId="24"/>
    <tableColumn id="93" xr3:uid="{00000000-0010-0000-0000-00005D000000}" name="la vostra scuola è dotata di un sistema di segnalazione dei fenomeni di bullismo e cyberbullismo" dataDxfId="23"/>
    <tableColumn id="94" xr3:uid="{00000000-0010-0000-0000-00005E000000}" name="Feedback - la vostra scuola è dotata di un sistema di segnalazione dei fenomeni di bullismo e cyberbullismo" dataDxfId="22"/>
    <tableColumn id="95" xr3:uid="{00000000-0010-0000-0000-00005F000000}" name="Points - la vostra scuola è dotata di un sistema di segnalazione dei fenomeni di bullismo e cyberbullismo" dataDxfId="21"/>
    <tableColumn id="96" xr3:uid="{00000000-0010-0000-0000-000060000000}" name="descrivere in breve il sistema di segnalazione" dataDxfId="20"/>
    <tableColumn id="97" xr3:uid="{00000000-0010-0000-0000-000061000000}" name="Feedback - descrivere in breve il sistema di segnalazione" dataDxfId="19"/>
    <tableColumn id="98" xr3:uid="{00000000-0010-0000-0000-000062000000}" name="Points - descrivere in breve il sistema di segnalazione" dataDxfId="18"/>
    <tableColumn id="99" xr3:uid="{00000000-0010-0000-0000-000063000000}" name="la vostra scuola monitora con rilevazioni interne i casi di bullismo e di cyberbullismo" dataDxfId="17"/>
    <tableColumn id="100" xr3:uid="{00000000-0010-0000-0000-000064000000}" name="Feedback - la vostra scuola monitora con rilevazioni interne i casi di bullismo e di cyberbullismo" dataDxfId="16"/>
    <tableColumn id="101" xr3:uid="{00000000-0010-0000-0000-000065000000}" name="Points - la vostra scuola monitora con rilevazioni interne i casi di bullismo e di cyberbullismo" dataDxfId="15"/>
    <tableColumn id="102" xr3:uid="{00000000-0010-0000-0000-000066000000}" name=" La vostra scuola è dotata di una ePolicy d’istituto" dataDxfId="14"/>
    <tableColumn id="103" xr3:uid="{00000000-0010-0000-0000-000067000000}" name="Points -  La vostra scuola è dotata di una ePolicy d’istituto" dataDxfId="13"/>
    <tableColumn id="104" xr3:uid="{00000000-0010-0000-0000-000068000000}" name="Feedback -  La vostra scuola è dotata di una ePolicy d’istituto" dataDxfId="12"/>
    <tableColumn id="105" xr3:uid="{00000000-0010-0000-0000-000069000000}" name=" La vostra scuola si sta dotando di una ePolicy d’istituto" dataDxfId="11"/>
    <tableColumn id="106" xr3:uid="{00000000-0010-0000-0000-00006A000000}" name="Points -  La vostra scuola si sta dotando di una ePolicy d’istituto" dataDxfId="10"/>
    <tableColumn id="107" xr3:uid="{00000000-0010-0000-0000-00006B000000}" name="Feedback -  La vostra scuola si sta dotando di una ePolicy d’istituto" dataDxfId="9"/>
    <tableColumn id="108" xr3:uid="{00000000-0010-0000-0000-00006C000000}" name="nella vostra scuola le linee di indirizzo del Piano Triennale dell’Offerta Formativa (PTOF) e/o il Patto di Corresponsabilità Educativa (D.P.R. 235/07) contemplano misure dedicate alla prevenzione..." dataDxfId="8"/>
    <tableColumn id="109" xr3:uid="{00000000-0010-0000-0000-00006D000000}" name="Points - nella vostra scuola le linee di indirizzo del Piano Triennale dell’Offerta Formativa (PTOF) e/o il Patto di Corresponsabilità Educativa (D.P.R. 235/07) contemplano misure dedicate alla prevenzione..." dataDxfId="7"/>
    <tableColumn id="110" xr3:uid="{00000000-0010-0000-0000-00006E000000}" name="Feedback - nella vostra scuola le linee di indirizzo del Piano Triennale dell’Offerta Formativa (PTOF) e/o il Patto di Corresponsabilità Educativa (D.P.R. 235/07) contemplano misure dedicate alla prevenzione..." dataDxfId="6"/>
    <tableColumn id="111" xr3:uid="{00000000-0010-0000-0000-00006F000000}" name="il vostro Regolamento di istituto specifica possibili provvedimenti in risposta a casi di bullismo e di cyberbullismo in un’ottica di giustizia riparativa, dove la misura disciplinare assolve una ..." dataDxfId="5"/>
    <tableColumn id="112" xr3:uid="{00000000-0010-0000-0000-000070000000}" name="Points - il vostro Regolamento di istituto specifica possibili provvedimenti in risposta a casi di bullismo e di cyberbullismo in un’ottica di giustizia riparativa, dove la misura disciplinare assolve una ..." dataDxfId="4"/>
    <tableColumn id="113" xr3:uid="{00000000-0010-0000-0000-000071000000}" name="Feedback - il vostro Regolamento di istituto specifica possibili provvedimenti in risposta a casi di bullismo e di cyberbullismo in un’ottica di giustizia riparativa, dove la misura disciplinare assolve una ..." dataDxfId="3"/>
    <tableColumn id="114" xr3:uid="{00000000-0010-0000-0000-000072000000}" name="il vostro Regolamento di istituto specifica quali siano gli organi competenti a erogare sanzioni e il relativo procedimento (art. 4 dello Statuto delle studentesse e degli studenti) " dataDxfId="2"/>
    <tableColumn id="115" xr3:uid="{00000000-0010-0000-0000-000073000000}" name="Points - il vostro Regolamento di istituto specifica quali siano gli organi competenti a erogare sanzioni e il relativo procedimento (art. 4 dello Statuto delle studentesse e degli studenti) " dataDxfId="1"/>
    <tableColumn id="116" xr3:uid="{00000000-0010-0000-0000-000074000000}" name="Feedback - il vostro Regolamento di istituto specifica quali siano gli organi competenti a erogare sanzioni e il relativo procedimento (art. 4 dello Statuto delle studentesse e degli studenti) 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L44"/>
  <sheetViews>
    <sheetView topLeftCell="AG34" workbookViewId="0">
      <selection activeCell="BB22" sqref="BB1:BE1048576"/>
    </sheetView>
  </sheetViews>
  <sheetFormatPr defaultRowHeight="15" x14ac:dyDescent="0.25"/>
  <cols>
    <col min="1" max="4" width="20" bestFit="1" customWidth="1"/>
    <col min="5" max="8" width="20" hidden="1" customWidth="1"/>
    <col min="9" max="9" width="20" bestFit="1" customWidth="1"/>
    <col min="10" max="11" width="20" hidden="1" customWidth="1"/>
    <col min="12" max="12" width="20" bestFit="1" customWidth="1"/>
    <col min="13" max="14" width="20" hidden="1" customWidth="1"/>
    <col min="15" max="15" width="20" bestFit="1" customWidth="1"/>
    <col min="16" max="17" width="20" hidden="1" customWidth="1"/>
    <col min="18" max="18" width="20" bestFit="1" customWidth="1"/>
    <col min="19" max="20" width="20" hidden="1" customWidth="1"/>
    <col min="21" max="21" width="20" bestFit="1" customWidth="1"/>
    <col min="22" max="23" width="20" hidden="1" customWidth="1"/>
    <col min="24" max="24" width="20" bestFit="1" customWidth="1"/>
    <col min="25" max="26" width="20" hidden="1" customWidth="1"/>
    <col min="27" max="27" width="20" bestFit="1" customWidth="1"/>
    <col min="28" max="29" width="20" hidden="1" customWidth="1"/>
    <col min="30" max="30" width="20" bestFit="1" customWidth="1"/>
    <col min="31" max="32" width="20" hidden="1" customWidth="1"/>
    <col min="33" max="33" width="20" bestFit="1" customWidth="1"/>
    <col min="34" max="35" width="20" hidden="1" customWidth="1"/>
    <col min="36" max="36" width="20" bestFit="1" customWidth="1"/>
    <col min="37" max="38" width="20" hidden="1" customWidth="1"/>
    <col min="39" max="39" width="20" bestFit="1" customWidth="1"/>
    <col min="40" max="41" width="20" hidden="1" customWidth="1"/>
    <col min="42" max="42" width="20" style="6" bestFit="1" customWidth="1"/>
    <col min="43" max="44" width="20" hidden="1" customWidth="1"/>
    <col min="45" max="45" width="20" bestFit="1" customWidth="1"/>
    <col min="46" max="47" width="20" hidden="1" customWidth="1"/>
    <col min="48" max="48" width="20" bestFit="1" customWidth="1"/>
    <col min="49" max="50" width="20" hidden="1" customWidth="1"/>
    <col min="51" max="51" width="20" bestFit="1" customWidth="1"/>
    <col min="52" max="53" width="20" hidden="1" customWidth="1"/>
    <col min="54" max="54" width="20" bestFit="1" customWidth="1"/>
    <col min="55" max="56" width="20" hidden="1" customWidth="1"/>
    <col min="57" max="57" width="20" bestFit="1" customWidth="1"/>
    <col min="58" max="59" width="20" hidden="1" customWidth="1"/>
    <col min="60" max="60" width="20" style="6" bestFit="1" customWidth="1"/>
    <col min="61" max="62" width="20" hidden="1" customWidth="1"/>
    <col min="63" max="63" width="20" bestFit="1" customWidth="1"/>
    <col min="64" max="65" width="20" hidden="1" customWidth="1"/>
    <col min="66" max="66" width="20" bestFit="1" customWidth="1"/>
    <col min="67" max="68" width="20" hidden="1" customWidth="1"/>
    <col min="69" max="69" width="20" bestFit="1" customWidth="1"/>
    <col min="70" max="71" width="20" hidden="1" customWidth="1"/>
    <col min="72" max="72" width="20" bestFit="1" customWidth="1"/>
    <col min="73" max="74" width="20" hidden="1" customWidth="1"/>
    <col min="75" max="75" width="20" bestFit="1" customWidth="1"/>
    <col min="76" max="77" width="20" hidden="1" customWidth="1"/>
    <col min="78" max="78" width="20" bestFit="1" customWidth="1"/>
    <col min="79" max="80" width="20" hidden="1" customWidth="1"/>
    <col min="81" max="81" width="20" bestFit="1" customWidth="1"/>
    <col min="82" max="83" width="20" hidden="1" customWidth="1"/>
    <col min="84" max="84" width="20" bestFit="1" customWidth="1"/>
    <col min="85" max="86" width="20" hidden="1" customWidth="1"/>
    <col min="87" max="87" width="20" bestFit="1" customWidth="1"/>
    <col min="88" max="89" width="20" hidden="1" customWidth="1"/>
    <col min="90" max="90" width="20" style="6" bestFit="1" customWidth="1"/>
    <col min="91" max="92" width="20" hidden="1" customWidth="1"/>
    <col min="93" max="93" width="20" bestFit="1" customWidth="1"/>
    <col min="94" max="95" width="20" hidden="1" customWidth="1"/>
    <col min="96" max="96" width="20" style="6" bestFit="1" customWidth="1"/>
    <col min="97" max="98" width="20" hidden="1" customWidth="1"/>
    <col min="99" max="99" width="20" bestFit="1" customWidth="1"/>
    <col min="100" max="101" width="20" hidden="1" customWidth="1"/>
    <col min="102" max="102" width="20" bestFit="1" customWidth="1"/>
    <col min="103" max="104" width="20" hidden="1" customWidth="1"/>
    <col min="105" max="105" width="20" bestFit="1" customWidth="1"/>
    <col min="106" max="107" width="20" hidden="1" customWidth="1"/>
    <col min="108" max="108" width="20" bestFit="1" customWidth="1"/>
    <col min="109" max="110" width="20" hidden="1" customWidth="1"/>
    <col min="111" max="111" width="20" bestFit="1" customWidth="1"/>
    <col min="112" max="113" width="20" hidden="1" customWidth="1"/>
    <col min="114" max="114" width="20" bestFit="1" customWidth="1"/>
    <col min="115" max="116" width="20" hidden="1" customWidth="1"/>
  </cols>
  <sheetData>
    <row r="1" spans="1:116" s="7" customFormat="1" ht="95.25" customHeight="1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7" t="s">
        <v>23</v>
      </c>
      <c r="Y1" s="7" t="s">
        <v>24</v>
      </c>
      <c r="Z1" s="7" t="s">
        <v>25</v>
      </c>
      <c r="AA1" s="7" t="s">
        <v>26</v>
      </c>
      <c r="AB1" s="7" t="s">
        <v>27</v>
      </c>
      <c r="AC1" s="7" t="s">
        <v>28</v>
      </c>
      <c r="AD1" s="7" t="s">
        <v>29</v>
      </c>
      <c r="AE1" s="7" t="s">
        <v>30</v>
      </c>
      <c r="AF1" s="7" t="s">
        <v>31</v>
      </c>
      <c r="AG1" s="7" t="s">
        <v>32</v>
      </c>
      <c r="AH1" s="7" t="s">
        <v>33</v>
      </c>
      <c r="AI1" s="7" t="s">
        <v>34</v>
      </c>
      <c r="AJ1" s="7" t="s">
        <v>35</v>
      </c>
      <c r="AK1" s="7" t="s">
        <v>36</v>
      </c>
      <c r="AL1" s="7" t="s">
        <v>37</v>
      </c>
      <c r="AM1" s="7" t="s">
        <v>38</v>
      </c>
      <c r="AN1" s="7" t="s">
        <v>39</v>
      </c>
      <c r="AO1" s="7" t="s">
        <v>40</v>
      </c>
      <c r="AP1" s="8" t="s">
        <v>41</v>
      </c>
      <c r="AQ1" s="7" t="s">
        <v>42</v>
      </c>
      <c r="AR1" s="7" t="s">
        <v>43</v>
      </c>
      <c r="AS1" s="7" t="s">
        <v>44</v>
      </c>
      <c r="AT1" s="7" t="s">
        <v>45</v>
      </c>
      <c r="AU1" s="7" t="s">
        <v>46</v>
      </c>
      <c r="AV1" s="7" t="s">
        <v>47</v>
      </c>
      <c r="AW1" s="7" t="s">
        <v>48</v>
      </c>
      <c r="AX1" s="7" t="s">
        <v>49</v>
      </c>
      <c r="AY1" s="7" t="s">
        <v>50</v>
      </c>
      <c r="AZ1" s="7" t="s">
        <v>51</v>
      </c>
      <c r="BA1" s="7" t="s">
        <v>52</v>
      </c>
      <c r="BB1" s="7" t="s">
        <v>53</v>
      </c>
      <c r="BC1" s="7" t="s">
        <v>54</v>
      </c>
      <c r="BD1" s="7" t="s">
        <v>55</v>
      </c>
      <c r="BE1" s="7" t="s">
        <v>56</v>
      </c>
      <c r="BF1" s="7" t="s">
        <v>57</v>
      </c>
      <c r="BG1" s="7" t="s">
        <v>58</v>
      </c>
      <c r="BH1" s="8" t="s">
        <v>59</v>
      </c>
      <c r="BI1" s="7" t="s">
        <v>60</v>
      </c>
      <c r="BJ1" s="7" t="s">
        <v>61</v>
      </c>
      <c r="BK1" s="7" t="s">
        <v>62</v>
      </c>
      <c r="BL1" s="7" t="s">
        <v>63</v>
      </c>
      <c r="BM1" s="7" t="s">
        <v>64</v>
      </c>
      <c r="BN1" s="7" t="s">
        <v>65</v>
      </c>
      <c r="BO1" s="7" t="s">
        <v>66</v>
      </c>
      <c r="BP1" s="7" t="s">
        <v>67</v>
      </c>
      <c r="BQ1" s="7" t="s">
        <v>68</v>
      </c>
      <c r="BR1" s="7" t="s">
        <v>69</v>
      </c>
      <c r="BS1" s="7" t="s">
        <v>70</v>
      </c>
      <c r="BT1" s="7" t="s">
        <v>71</v>
      </c>
      <c r="BU1" s="7" t="s">
        <v>72</v>
      </c>
      <c r="BV1" s="7" t="s">
        <v>73</v>
      </c>
      <c r="BW1" s="7" t="s">
        <v>74</v>
      </c>
      <c r="BX1" s="7" t="s">
        <v>75</v>
      </c>
      <c r="BY1" s="7" t="s">
        <v>76</v>
      </c>
      <c r="BZ1" s="7" t="s">
        <v>77</v>
      </c>
      <c r="CA1" s="7" t="s">
        <v>78</v>
      </c>
      <c r="CB1" s="7" t="s">
        <v>79</v>
      </c>
      <c r="CC1" s="7" t="s">
        <v>80</v>
      </c>
      <c r="CD1" s="7" t="s">
        <v>81</v>
      </c>
      <c r="CE1" s="7" t="s">
        <v>82</v>
      </c>
      <c r="CF1" s="7" t="s">
        <v>83</v>
      </c>
      <c r="CG1" s="7" t="s">
        <v>84</v>
      </c>
      <c r="CH1" s="7" t="s">
        <v>85</v>
      </c>
      <c r="CI1" s="7" t="s">
        <v>86</v>
      </c>
      <c r="CJ1" s="7" t="s">
        <v>87</v>
      </c>
      <c r="CK1" s="7" t="s">
        <v>88</v>
      </c>
      <c r="CL1" s="8" t="s">
        <v>89</v>
      </c>
      <c r="CM1" s="7" t="s">
        <v>90</v>
      </c>
      <c r="CN1" s="7" t="s">
        <v>91</v>
      </c>
      <c r="CO1" s="7" t="s">
        <v>92</v>
      </c>
      <c r="CP1" s="7" t="s">
        <v>93</v>
      </c>
      <c r="CQ1" s="7" t="s">
        <v>94</v>
      </c>
      <c r="CR1" s="8" t="s">
        <v>95</v>
      </c>
      <c r="CS1" s="7" t="s">
        <v>96</v>
      </c>
      <c r="CT1" s="7" t="s">
        <v>97</v>
      </c>
      <c r="CU1" s="7" t="s">
        <v>98</v>
      </c>
      <c r="CV1" s="7" t="s">
        <v>99</v>
      </c>
      <c r="CW1" s="7" t="s">
        <v>100</v>
      </c>
      <c r="CX1" s="7" t="s">
        <v>101</v>
      </c>
      <c r="CY1" s="7" t="s">
        <v>102</v>
      </c>
      <c r="CZ1" s="7" t="s">
        <v>103</v>
      </c>
      <c r="DA1" s="7" t="s">
        <v>104</v>
      </c>
      <c r="DB1" s="7" t="s">
        <v>105</v>
      </c>
      <c r="DC1" s="7" t="s">
        <v>106</v>
      </c>
      <c r="DD1" s="7" t="s">
        <v>107</v>
      </c>
      <c r="DE1" s="7" t="s">
        <v>108</v>
      </c>
      <c r="DF1" s="7" t="s">
        <v>109</v>
      </c>
      <c r="DG1" s="7" t="s">
        <v>110</v>
      </c>
      <c r="DH1" s="7" t="s">
        <v>111</v>
      </c>
      <c r="DI1" s="7" t="s">
        <v>112</v>
      </c>
      <c r="DJ1" s="7" t="s">
        <v>113</v>
      </c>
      <c r="DK1" s="7" t="s">
        <v>114</v>
      </c>
      <c r="DL1" s="7" t="s">
        <v>115</v>
      </c>
    </row>
    <row r="2" spans="1:116" x14ac:dyDescent="0.25">
      <c r="A2">
        <v>28</v>
      </c>
      <c r="B2" s="1">
        <v>45467.577546296299</v>
      </c>
      <c r="C2" s="1">
        <v>45467.582476851901</v>
      </c>
      <c r="D2" t="s">
        <v>116</v>
      </c>
      <c r="H2" s="1"/>
      <c r="I2" t="s">
        <v>251</v>
      </c>
      <c r="L2" t="s">
        <v>131</v>
      </c>
      <c r="O2" t="s">
        <v>132</v>
      </c>
      <c r="R2" t="s">
        <v>120</v>
      </c>
      <c r="U2" t="s">
        <v>121</v>
      </c>
      <c r="X2" t="s">
        <v>120</v>
      </c>
      <c r="AA2" t="s">
        <v>120</v>
      </c>
      <c r="AD2" t="s">
        <v>122</v>
      </c>
      <c r="AG2" t="s">
        <v>122</v>
      </c>
      <c r="AJ2" t="s">
        <v>120</v>
      </c>
      <c r="AM2" t="s">
        <v>252</v>
      </c>
      <c r="AS2" t="s">
        <v>125</v>
      </c>
      <c r="AV2" t="s">
        <v>125</v>
      </c>
      <c r="AY2" t="s">
        <v>125</v>
      </c>
      <c r="BB2" t="s">
        <v>126</v>
      </c>
      <c r="BE2" t="s">
        <v>126</v>
      </c>
      <c r="BH2" s="6" t="s">
        <v>253</v>
      </c>
      <c r="BK2" t="s">
        <v>120</v>
      </c>
      <c r="BN2" t="s">
        <v>122</v>
      </c>
      <c r="BQ2" t="s">
        <v>120</v>
      </c>
      <c r="BT2" t="s">
        <v>122</v>
      </c>
      <c r="BW2" t="s">
        <v>120</v>
      </c>
      <c r="BZ2" t="s">
        <v>147</v>
      </c>
      <c r="CC2" t="s">
        <v>128</v>
      </c>
      <c r="CF2" t="s">
        <v>120</v>
      </c>
      <c r="CI2" t="s">
        <v>122</v>
      </c>
      <c r="CO2" t="s">
        <v>122</v>
      </c>
      <c r="CU2" t="s">
        <v>120</v>
      </c>
      <c r="CX2" t="s">
        <v>122</v>
      </c>
      <c r="DA2" t="s">
        <v>122</v>
      </c>
      <c r="DD2" t="s">
        <v>129</v>
      </c>
      <c r="DG2" t="s">
        <v>120</v>
      </c>
      <c r="DJ2" t="s">
        <v>120</v>
      </c>
    </row>
    <row r="3" spans="1:116" x14ac:dyDescent="0.25">
      <c r="A3">
        <v>13</v>
      </c>
      <c r="B3" s="1">
        <v>45463.68</v>
      </c>
      <c r="C3" s="1">
        <v>45463.698194444398</v>
      </c>
      <c r="D3" t="s">
        <v>116</v>
      </c>
      <c r="H3" s="1"/>
      <c r="I3" t="s">
        <v>193</v>
      </c>
      <c r="L3" t="s">
        <v>131</v>
      </c>
      <c r="O3" t="s">
        <v>132</v>
      </c>
      <c r="R3" t="s">
        <v>120</v>
      </c>
      <c r="U3" t="s">
        <v>133</v>
      </c>
      <c r="X3" t="s">
        <v>122</v>
      </c>
      <c r="AA3" t="s">
        <v>120</v>
      </c>
      <c r="AD3" t="s">
        <v>120</v>
      </c>
      <c r="AG3" t="s">
        <v>122</v>
      </c>
      <c r="AJ3" t="s">
        <v>122</v>
      </c>
      <c r="AM3" t="s">
        <v>194</v>
      </c>
      <c r="AS3" t="s">
        <v>125</v>
      </c>
      <c r="AV3" t="s">
        <v>144</v>
      </c>
      <c r="AY3" t="s">
        <v>125</v>
      </c>
      <c r="BB3" t="s">
        <v>195</v>
      </c>
      <c r="BE3" t="s">
        <v>126</v>
      </c>
      <c r="BH3" s="6" t="s">
        <v>196</v>
      </c>
      <c r="BK3" t="s">
        <v>120</v>
      </c>
      <c r="BN3" t="s">
        <v>122</v>
      </c>
      <c r="BQ3" t="s">
        <v>120</v>
      </c>
      <c r="BT3" t="s">
        <v>120</v>
      </c>
      <c r="BW3" t="s">
        <v>120</v>
      </c>
      <c r="BZ3" t="s">
        <v>122</v>
      </c>
      <c r="CC3" t="s">
        <v>128</v>
      </c>
      <c r="CF3" t="s">
        <v>122</v>
      </c>
      <c r="CI3" t="s">
        <v>120</v>
      </c>
      <c r="CO3" t="s">
        <v>120</v>
      </c>
      <c r="CR3" s="6" t="s">
        <v>197</v>
      </c>
      <c r="CU3" t="s">
        <v>122</v>
      </c>
      <c r="CX3" t="s">
        <v>122</v>
      </c>
      <c r="DA3" t="s">
        <v>120</v>
      </c>
      <c r="DD3" t="s">
        <v>129</v>
      </c>
      <c r="DG3" t="s">
        <v>120</v>
      </c>
      <c r="DJ3" t="s">
        <v>120</v>
      </c>
    </row>
    <row r="4" spans="1:116" x14ac:dyDescent="0.25">
      <c r="A4">
        <v>21</v>
      </c>
      <c r="B4" s="1">
        <v>45464.628333333298</v>
      </c>
      <c r="C4" s="1">
        <v>45464.636111111096</v>
      </c>
      <c r="D4" t="s">
        <v>116</v>
      </c>
      <c r="H4" s="1"/>
      <c r="I4" t="s">
        <v>225</v>
      </c>
      <c r="L4" t="s">
        <v>131</v>
      </c>
      <c r="O4" t="s">
        <v>132</v>
      </c>
      <c r="R4" t="s">
        <v>120</v>
      </c>
      <c r="U4" t="s">
        <v>121</v>
      </c>
      <c r="X4" t="s">
        <v>122</v>
      </c>
      <c r="AA4" t="s">
        <v>122</v>
      </c>
      <c r="AD4" t="s">
        <v>122</v>
      </c>
      <c r="AG4" t="s">
        <v>122</v>
      </c>
      <c r="AJ4" t="s">
        <v>122</v>
      </c>
      <c r="AM4" t="s">
        <v>226</v>
      </c>
      <c r="AS4" t="s">
        <v>125</v>
      </c>
      <c r="AV4" t="s">
        <v>125</v>
      </c>
      <c r="AY4" t="s">
        <v>125</v>
      </c>
      <c r="BB4" t="s">
        <v>227</v>
      </c>
      <c r="BE4" t="s">
        <v>126</v>
      </c>
      <c r="BH4" s="6" t="s">
        <v>228</v>
      </c>
      <c r="BK4" t="s">
        <v>122</v>
      </c>
      <c r="BN4" t="s">
        <v>122</v>
      </c>
      <c r="BQ4" t="s">
        <v>120</v>
      </c>
      <c r="BT4" t="s">
        <v>120</v>
      </c>
      <c r="BW4" t="s">
        <v>120</v>
      </c>
      <c r="BZ4" t="s">
        <v>147</v>
      </c>
      <c r="CC4" t="s">
        <v>128</v>
      </c>
      <c r="CF4" t="s">
        <v>120</v>
      </c>
      <c r="CI4" t="s">
        <v>122</v>
      </c>
      <c r="CO4" t="s">
        <v>122</v>
      </c>
      <c r="CU4" t="s">
        <v>120</v>
      </c>
      <c r="CX4" t="s">
        <v>149</v>
      </c>
      <c r="DA4" t="s">
        <v>149</v>
      </c>
      <c r="DD4" t="s">
        <v>129</v>
      </c>
      <c r="DG4" t="s">
        <v>122</v>
      </c>
      <c r="DJ4" t="s">
        <v>122</v>
      </c>
    </row>
    <row r="5" spans="1:116" x14ac:dyDescent="0.25">
      <c r="A5">
        <v>27</v>
      </c>
      <c r="B5" s="1">
        <v>45467.411064814798</v>
      </c>
      <c r="C5" s="1">
        <v>45467.441608796304</v>
      </c>
      <c r="D5" t="s">
        <v>116</v>
      </c>
      <c r="H5" s="1"/>
      <c r="I5" t="s">
        <v>247</v>
      </c>
      <c r="L5" t="s">
        <v>141</v>
      </c>
      <c r="O5" t="s">
        <v>142</v>
      </c>
      <c r="R5" t="s">
        <v>120</v>
      </c>
      <c r="U5" t="s">
        <v>133</v>
      </c>
      <c r="X5" t="s">
        <v>120</v>
      </c>
      <c r="AA5" t="s">
        <v>120</v>
      </c>
      <c r="AD5" t="s">
        <v>122</v>
      </c>
      <c r="AG5" t="s">
        <v>122</v>
      </c>
      <c r="AJ5" t="s">
        <v>122</v>
      </c>
      <c r="AM5" t="s">
        <v>248</v>
      </c>
      <c r="AS5" t="s">
        <v>125</v>
      </c>
      <c r="AV5" t="s">
        <v>125</v>
      </c>
      <c r="AY5" t="s">
        <v>125</v>
      </c>
      <c r="BB5" t="s">
        <v>249</v>
      </c>
      <c r="BE5" t="s">
        <v>126</v>
      </c>
      <c r="BH5" s="6" t="s">
        <v>250</v>
      </c>
      <c r="BK5" t="s">
        <v>122</v>
      </c>
      <c r="BN5" t="s">
        <v>122</v>
      </c>
      <c r="BQ5" t="s">
        <v>122</v>
      </c>
      <c r="BT5" t="s">
        <v>122</v>
      </c>
      <c r="BW5" t="s">
        <v>120</v>
      </c>
      <c r="BZ5" t="s">
        <v>122</v>
      </c>
      <c r="CC5" t="s">
        <v>120</v>
      </c>
      <c r="CF5" t="s">
        <v>120</v>
      </c>
      <c r="CI5" t="s">
        <v>120</v>
      </c>
      <c r="CO5" t="s">
        <v>122</v>
      </c>
      <c r="CU5" t="s">
        <v>120</v>
      </c>
      <c r="CX5" t="s">
        <v>149</v>
      </c>
      <c r="DA5" t="s">
        <v>122</v>
      </c>
      <c r="DD5" t="s">
        <v>139</v>
      </c>
      <c r="DG5" t="s">
        <v>120</v>
      </c>
      <c r="DJ5" t="s">
        <v>120</v>
      </c>
    </row>
    <row r="6" spans="1:116" x14ac:dyDescent="0.25">
      <c r="A6">
        <v>5</v>
      </c>
      <c r="B6" s="1">
        <v>45463.507789351803</v>
      </c>
      <c r="C6" s="1">
        <v>45463.521597222199</v>
      </c>
      <c r="D6" t="s">
        <v>116</v>
      </c>
      <c r="H6" s="1"/>
      <c r="I6" t="s">
        <v>155</v>
      </c>
      <c r="L6" t="s">
        <v>156</v>
      </c>
      <c r="O6" t="s">
        <v>157</v>
      </c>
      <c r="R6" t="s">
        <v>120</v>
      </c>
      <c r="U6" t="s">
        <v>133</v>
      </c>
      <c r="X6" t="s">
        <v>122</v>
      </c>
      <c r="AA6" t="s">
        <v>122</v>
      </c>
      <c r="AD6" t="s">
        <v>122</v>
      </c>
      <c r="AG6" t="s">
        <v>122</v>
      </c>
      <c r="AJ6" t="s">
        <v>122</v>
      </c>
      <c r="AM6" t="s">
        <v>158</v>
      </c>
      <c r="AS6" t="s">
        <v>125</v>
      </c>
      <c r="AV6" t="s">
        <v>159</v>
      </c>
      <c r="AY6" t="s">
        <v>144</v>
      </c>
      <c r="BB6" t="s">
        <v>145</v>
      </c>
      <c r="BE6" t="s">
        <v>145</v>
      </c>
      <c r="BH6" s="6" t="s">
        <v>160</v>
      </c>
      <c r="BK6" t="s">
        <v>122</v>
      </c>
      <c r="BN6" t="s">
        <v>122</v>
      </c>
      <c r="BQ6" t="s">
        <v>122</v>
      </c>
      <c r="BT6" t="s">
        <v>122</v>
      </c>
      <c r="BW6" t="s">
        <v>120</v>
      </c>
      <c r="BZ6" t="s">
        <v>147</v>
      </c>
      <c r="CC6" t="s">
        <v>128</v>
      </c>
      <c r="CF6" t="s">
        <v>120</v>
      </c>
      <c r="CI6" t="s">
        <v>120</v>
      </c>
      <c r="CO6" t="s">
        <v>122</v>
      </c>
      <c r="CU6" t="s">
        <v>120</v>
      </c>
      <c r="CX6" t="s">
        <v>149</v>
      </c>
      <c r="DA6" t="s">
        <v>149</v>
      </c>
      <c r="DD6" t="s">
        <v>129</v>
      </c>
      <c r="DG6" t="s">
        <v>122</v>
      </c>
      <c r="DJ6" t="s">
        <v>120</v>
      </c>
    </row>
    <row r="7" spans="1:116" x14ac:dyDescent="0.25">
      <c r="A7">
        <v>25</v>
      </c>
      <c r="B7" s="1">
        <v>45465.645810185197</v>
      </c>
      <c r="C7" s="1">
        <v>45465.653344907398</v>
      </c>
      <c r="D7" t="s">
        <v>116</v>
      </c>
      <c r="H7" s="1"/>
      <c r="I7" t="s">
        <v>241</v>
      </c>
      <c r="L7" t="s">
        <v>141</v>
      </c>
      <c r="O7" t="s">
        <v>211</v>
      </c>
      <c r="R7" t="s">
        <v>120</v>
      </c>
      <c r="U7" t="s">
        <v>133</v>
      </c>
      <c r="X7" t="s">
        <v>122</v>
      </c>
      <c r="AA7" t="s">
        <v>122</v>
      </c>
      <c r="AD7" t="s">
        <v>122</v>
      </c>
      <c r="AG7" t="s">
        <v>120</v>
      </c>
      <c r="AJ7" t="s">
        <v>122</v>
      </c>
      <c r="AM7" t="s">
        <v>226</v>
      </c>
      <c r="AS7" t="s">
        <v>125</v>
      </c>
      <c r="AV7" t="s">
        <v>125</v>
      </c>
      <c r="AY7" t="s">
        <v>125</v>
      </c>
      <c r="BB7" t="s">
        <v>176</v>
      </c>
      <c r="BE7" t="s">
        <v>176</v>
      </c>
      <c r="BH7" s="6" t="s">
        <v>242</v>
      </c>
      <c r="BK7" t="s">
        <v>122</v>
      </c>
      <c r="BN7" t="s">
        <v>120</v>
      </c>
      <c r="BQ7" t="s">
        <v>122</v>
      </c>
      <c r="BT7" t="s">
        <v>120</v>
      </c>
      <c r="BW7" t="s">
        <v>120</v>
      </c>
      <c r="BZ7" t="s">
        <v>120</v>
      </c>
      <c r="CC7" t="s">
        <v>128</v>
      </c>
      <c r="CF7" t="s">
        <v>120</v>
      </c>
      <c r="CI7" t="s">
        <v>120</v>
      </c>
      <c r="CO7" t="s">
        <v>120</v>
      </c>
      <c r="CR7" s="6" t="s">
        <v>243</v>
      </c>
      <c r="CU7" t="s">
        <v>120</v>
      </c>
      <c r="CX7" t="s">
        <v>149</v>
      </c>
      <c r="DA7" t="s">
        <v>149</v>
      </c>
      <c r="DD7" t="s">
        <v>139</v>
      </c>
      <c r="DG7" t="s">
        <v>120</v>
      </c>
      <c r="DJ7" t="s">
        <v>120</v>
      </c>
    </row>
    <row r="8" spans="1:116" x14ac:dyDescent="0.25">
      <c r="A8">
        <v>4</v>
      </c>
      <c r="B8" s="1">
        <v>45463.4906134259</v>
      </c>
      <c r="C8" s="1">
        <v>45463.499895833302</v>
      </c>
      <c r="D8" t="s">
        <v>116</v>
      </c>
      <c r="H8" s="1"/>
      <c r="I8" t="s">
        <v>150</v>
      </c>
      <c r="L8" t="s">
        <v>141</v>
      </c>
      <c r="O8" t="s">
        <v>142</v>
      </c>
      <c r="R8" t="s">
        <v>120</v>
      </c>
      <c r="U8" t="s">
        <v>133</v>
      </c>
      <c r="X8" t="s">
        <v>120</v>
      </c>
      <c r="AA8" t="s">
        <v>120</v>
      </c>
      <c r="AD8" t="s">
        <v>120</v>
      </c>
      <c r="AG8" t="s">
        <v>122</v>
      </c>
      <c r="AJ8" t="s">
        <v>122</v>
      </c>
      <c r="AM8" t="s">
        <v>151</v>
      </c>
      <c r="AS8" t="s">
        <v>144</v>
      </c>
      <c r="AV8" t="s">
        <v>144</v>
      </c>
      <c r="AY8" t="s">
        <v>144</v>
      </c>
      <c r="BB8" t="s">
        <v>152</v>
      </c>
      <c r="BE8" t="s">
        <v>152</v>
      </c>
      <c r="BH8" s="6" t="s">
        <v>153</v>
      </c>
      <c r="BK8" t="s">
        <v>120</v>
      </c>
      <c r="BN8" t="s">
        <v>122</v>
      </c>
      <c r="BQ8" t="s">
        <v>120</v>
      </c>
      <c r="BT8" t="s">
        <v>120</v>
      </c>
      <c r="BW8" t="s">
        <v>120</v>
      </c>
      <c r="BZ8" t="s">
        <v>122</v>
      </c>
      <c r="CC8" t="s">
        <v>122</v>
      </c>
      <c r="CF8" t="s">
        <v>120</v>
      </c>
      <c r="CI8" t="s">
        <v>120</v>
      </c>
      <c r="CO8" t="s">
        <v>120</v>
      </c>
      <c r="CR8" s="6" t="s">
        <v>154</v>
      </c>
      <c r="CU8" t="s">
        <v>120</v>
      </c>
      <c r="CX8" t="s">
        <v>120</v>
      </c>
      <c r="DA8" t="s">
        <v>120</v>
      </c>
      <c r="DD8" t="s">
        <v>129</v>
      </c>
      <c r="DG8" t="s">
        <v>120</v>
      </c>
      <c r="DJ8" t="s">
        <v>120</v>
      </c>
    </row>
    <row r="9" spans="1:116" x14ac:dyDescent="0.25">
      <c r="A9">
        <v>22</v>
      </c>
      <c r="B9" s="1">
        <v>45465.271666666697</v>
      </c>
      <c r="C9" s="1">
        <v>45465.277708333299</v>
      </c>
      <c r="D9" t="s">
        <v>116</v>
      </c>
      <c r="H9" s="1"/>
      <c r="I9" t="s">
        <v>229</v>
      </c>
      <c r="L9" t="s">
        <v>131</v>
      </c>
      <c r="O9" t="s">
        <v>132</v>
      </c>
      <c r="R9" t="s">
        <v>120</v>
      </c>
      <c r="U9" t="s">
        <v>121</v>
      </c>
      <c r="X9" t="s">
        <v>122</v>
      </c>
      <c r="AA9" t="s">
        <v>122</v>
      </c>
      <c r="AD9" t="s">
        <v>122</v>
      </c>
      <c r="AG9" t="s">
        <v>120</v>
      </c>
      <c r="AJ9" t="s">
        <v>120</v>
      </c>
      <c r="AM9" t="s">
        <v>230</v>
      </c>
      <c r="AS9" t="s">
        <v>125</v>
      </c>
      <c r="AV9" t="s">
        <v>125</v>
      </c>
      <c r="AY9" t="s">
        <v>159</v>
      </c>
      <c r="BB9" t="s">
        <v>171</v>
      </c>
      <c r="BE9" t="s">
        <v>171</v>
      </c>
      <c r="BH9" s="6" t="s">
        <v>231</v>
      </c>
      <c r="BK9" t="s">
        <v>120</v>
      </c>
      <c r="BN9" t="s">
        <v>120</v>
      </c>
      <c r="BQ9" t="s">
        <v>120</v>
      </c>
      <c r="BT9" t="s">
        <v>120</v>
      </c>
      <c r="BW9" t="s">
        <v>120</v>
      </c>
      <c r="BZ9" t="s">
        <v>147</v>
      </c>
      <c r="CC9" t="s">
        <v>120</v>
      </c>
      <c r="CF9" t="s">
        <v>122</v>
      </c>
      <c r="CI9" t="s">
        <v>120</v>
      </c>
      <c r="CO9" t="s">
        <v>120</v>
      </c>
      <c r="CR9" s="6" t="s">
        <v>232</v>
      </c>
      <c r="CU9" t="s">
        <v>122</v>
      </c>
      <c r="CX9" t="s">
        <v>122</v>
      </c>
      <c r="DA9" t="s">
        <v>149</v>
      </c>
      <c r="DD9" t="s">
        <v>129</v>
      </c>
      <c r="DG9" t="s">
        <v>120</v>
      </c>
      <c r="DJ9" t="s">
        <v>120</v>
      </c>
    </row>
    <row r="10" spans="1:116" x14ac:dyDescent="0.25">
      <c r="A10">
        <v>6</v>
      </c>
      <c r="B10" s="1">
        <v>45463.517349537004</v>
      </c>
      <c r="C10" s="1">
        <v>45463.523379629602</v>
      </c>
      <c r="D10" t="s">
        <v>116</v>
      </c>
      <c r="H10" s="1"/>
      <c r="I10" t="s">
        <v>161</v>
      </c>
      <c r="L10" t="s">
        <v>131</v>
      </c>
      <c r="O10" t="s">
        <v>132</v>
      </c>
      <c r="R10" t="s">
        <v>120</v>
      </c>
      <c r="U10" t="s">
        <v>133</v>
      </c>
      <c r="X10" t="s">
        <v>122</v>
      </c>
      <c r="AA10" t="s">
        <v>120</v>
      </c>
      <c r="AD10" t="s">
        <v>120</v>
      </c>
      <c r="AG10" t="s">
        <v>122</v>
      </c>
      <c r="AJ10" t="s">
        <v>122</v>
      </c>
      <c r="AM10" t="s">
        <v>162</v>
      </c>
      <c r="AS10" t="s">
        <v>125</v>
      </c>
      <c r="AV10" t="s">
        <v>144</v>
      </c>
      <c r="AY10" t="s">
        <v>125</v>
      </c>
      <c r="BB10" t="s">
        <v>163</v>
      </c>
      <c r="BE10" t="s">
        <v>164</v>
      </c>
      <c r="BH10" s="6" t="s">
        <v>165</v>
      </c>
      <c r="BK10" t="s">
        <v>120</v>
      </c>
      <c r="BN10" t="s">
        <v>122</v>
      </c>
      <c r="BQ10" t="s">
        <v>120</v>
      </c>
      <c r="BT10" t="s">
        <v>122</v>
      </c>
      <c r="BW10" t="s">
        <v>120</v>
      </c>
      <c r="BZ10" t="s">
        <v>120</v>
      </c>
      <c r="CC10" t="s">
        <v>128</v>
      </c>
      <c r="CF10" t="s">
        <v>120</v>
      </c>
      <c r="CI10" t="s">
        <v>120</v>
      </c>
      <c r="CO10" t="s">
        <v>120</v>
      </c>
      <c r="CR10" s="6" t="s">
        <v>166</v>
      </c>
      <c r="CU10" t="s">
        <v>120</v>
      </c>
      <c r="CX10" t="s">
        <v>120</v>
      </c>
      <c r="DA10" t="s">
        <v>120</v>
      </c>
      <c r="DD10" t="s">
        <v>129</v>
      </c>
      <c r="DG10" t="s">
        <v>120</v>
      </c>
      <c r="DJ10" t="s">
        <v>120</v>
      </c>
    </row>
    <row r="11" spans="1:116" x14ac:dyDescent="0.25">
      <c r="A11">
        <v>29</v>
      </c>
      <c r="B11" s="1">
        <v>45467.678993055597</v>
      </c>
      <c r="C11" s="1">
        <v>45467.684907407398</v>
      </c>
      <c r="D11" t="s">
        <v>116</v>
      </c>
      <c r="H11" s="1"/>
      <c r="I11" t="s">
        <v>254</v>
      </c>
      <c r="L11" t="s">
        <v>141</v>
      </c>
      <c r="O11" t="s">
        <v>211</v>
      </c>
      <c r="R11" t="s">
        <v>120</v>
      </c>
      <c r="U11" t="s">
        <v>121</v>
      </c>
      <c r="X11" t="s">
        <v>120</v>
      </c>
      <c r="AA11" t="s">
        <v>120</v>
      </c>
      <c r="AD11" t="s">
        <v>120</v>
      </c>
      <c r="AG11" t="s">
        <v>122</v>
      </c>
      <c r="AJ11" t="s">
        <v>120</v>
      </c>
      <c r="AM11" t="s">
        <v>255</v>
      </c>
      <c r="AP11" s="6" t="s">
        <v>256</v>
      </c>
      <c r="AS11" t="s">
        <v>125</v>
      </c>
      <c r="AV11" t="s">
        <v>144</v>
      </c>
      <c r="AY11" t="s">
        <v>125</v>
      </c>
      <c r="BB11" t="s">
        <v>220</v>
      </c>
      <c r="BE11" t="s">
        <v>126</v>
      </c>
      <c r="BH11" s="6" t="s">
        <v>257</v>
      </c>
      <c r="BK11" t="s">
        <v>120</v>
      </c>
      <c r="BN11" t="s">
        <v>122</v>
      </c>
      <c r="BQ11" t="s">
        <v>122</v>
      </c>
      <c r="BT11" t="s">
        <v>122</v>
      </c>
      <c r="BW11" t="s">
        <v>120</v>
      </c>
      <c r="BZ11" t="s">
        <v>147</v>
      </c>
      <c r="CC11" t="s">
        <v>128</v>
      </c>
      <c r="CF11" t="s">
        <v>120</v>
      </c>
      <c r="CI11" t="s">
        <v>120</v>
      </c>
      <c r="CO11" t="s">
        <v>120</v>
      </c>
      <c r="CR11" s="6" t="s">
        <v>258</v>
      </c>
      <c r="CU11" t="s">
        <v>120</v>
      </c>
      <c r="CX11" t="s">
        <v>122</v>
      </c>
      <c r="DA11" t="s">
        <v>122</v>
      </c>
      <c r="DD11" t="s">
        <v>139</v>
      </c>
      <c r="DG11" t="s">
        <v>120</v>
      </c>
      <c r="DJ11" t="s">
        <v>120</v>
      </c>
    </row>
    <row r="12" spans="1:116" x14ac:dyDescent="0.25">
      <c r="A12">
        <v>18</v>
      </c>
      <c r="B12" s="1">
        <v>45464.411493055602</v>
      </c>
      <c r="C12" s="1">
        <v>45464.451689814799</v>
      </c>
      <c r="D12" t="s">
        <v>116</v>
      </c>
      <c r="H12" s="1"/>
      <c r="I12" t="s">
        <v>214</v>
      </c>
      <c r="L12" t="s">
        <v>141</v>
      </c>
      <c r="O12" t="s">
        <v>142</v>
      </c>
      <c r="R12" t="s">
        <v>120</v>
      </c>
      <c r="U12" t="s">
        <v>215</v>
      </c>
      <c r="X12" t="s">
        <v>120</v>
      </c>
      <c r="AA12" t="s">
        <v>120</v>
      </c>
      <c r="AD12" t="s">
        <v>122</v>
      </c>
      <c r="AG12" t="s">
        <v>122</v>
      </c>
      <c r="AJ12" t="s">
        <v>120</v>
      </c>
      <c r="AM12" t="s">
        <v>151</v>
      </c>
      <c r="AS12" t="s">
        <v>144</v>
      </c>
      <c r="AV12" t="s">
        <v>125</v>
      </c>
      <c r="AY12" t="s">
        <v>144</v>
      </c>
      <c r="BB12" t="s">
        <v>216</v>
      </c>
      <c r="BE12" t="s">
        <v>171</v>
      </c>
      <c r="BH12" s="6" t="s">
        <v>217</v>
      </c>
      <c r="BK12" t="s">
        <v>120</v>
      </c>
      <c r="BN12" t="s">
        <v>120</v>
      </c>
      <c r="BQ12" t="s">
        <v>120</v>
      </c>
      <c r="BT12" t="s">
        <v>122</v>
      </c>
      <c r="BW12" t="s">
        <v>120</v>
      </c>
      <c r="BZ12" t="s">
        <v>120</v>
      </c>
      <c r="CC12" t="s">
        <v>128</v>
      </c>
      <c r="CF12" t="s">
        <v>120</v>
      </c>
      <c r="CI12" t="s">
        <v>122</v>
      </c>
      <c r="CO12" t="s">
        <v>122</v>
      </c>
      <c r="CU12" t="s">
        <v>120</v>
      </c>
      <c r="CX12" t="s">
        <v>122</v>
      </c>
      <c r="DA12" t="s">
        <v>149</v>
      </c>
      <c r="DD12" t="s">
        <v>139</v>
      </c>
      <c r="DG12" t="s">
        <v>120</v>
      </c>
      <c r="DJ12" t="s">
        <v>120</v>
      </c>
    </row>
    <row r="13" spans="1:116" x14ac:dyDescent="0.25">
      <c r="A13">
        <v>31</v>
      </c>
      <c r="B13" s="1">
        <v>45470.519120370402</v>
      </c>
      <c r="C13" s="1">
        <v>45470.5405902778</v>
      </c>
      <c r="D13" t="s">
        <v>116</v>
      </c>
      <c r="H13" s="1"/>
      <c r="I13" t="s">
        <v>263</v>
      </c>
      <c r="L13" t="s">
        <v>264</v>
      </c>
      <c r="O13" t="s">
        <v>211</v>
      </c>
      <c r="R13" t="s">
        <v>120</v>
      </c>
      <c r="U13" t="s">
        <v>121</v>
      </c>
      <c r="X13" t="s">
        <v>122</v>
      </c>
      <c r="AA13" t="s">
        <v>120</v>
      </c>
      <c r="AD13" t="s">
        <v>120</v>
      </c>
      <c r="AG13" t="s">
        <v>122</v>
      </c>
      <c r="AJ13" t="s">
        <v>122</v>
      </c>
      <c r="AM13" t="s">
        <v>265</v>
      </c>
      <c r="AS13" t="s">
        <v>125</v>
      </c>
      <c r="AV13" t="s">
        <v>125</v>
      </c>
      <c r="AY13" t="s">
        <v>125</v>
      </c>
      <c r="BB13" t="s">
        <v>266</v>
      </c>
      <c r="BE13" t="s">
        <v>145</v>
      </c>
      <c r="BH13" s="6" t="s">
        <v>267</v>
      </c>
      <c r="BK13" t="s">
        <v>122</v>
      </c>
      <c r="BN13" t="s">
        <v>122</v>
      </c>
      <c r="BQ13" t="s">
        <v>120</v>
      </c>
      <c r="BT13" t="s">
        <v>122</v>
      </c>
      <c r="BW13" t="s">
        <v>120</v>
      </c>
      <c r="BZ13" t="s">
        <v>120</v>
      </c>
      <c r="CC13" t="s">
        <v>120</v>
      </c>
      <c r="CF13" t="s">
        <v>120</v>
      </c>
      <c r="CI13" t="s">
        <v>120</v>
      </c>
      <c r="CO13" t="s">
        <v>122</v>
      </c>
      <c r="CU13" t="s">
        <v>120</v>
      </c>
      <c r="CX13" t="s">
        <v>149</v>
      </c>
      <c r="DA13" t="s">
        <v>149</v>
      </c>
      <c r="DD13" t="s">
        <v>129</v>
      </c>
      <c r="DG13" t="s">
        <v>120</v>
      </c>
      <c r="DJ13" t="s">
        <v>120</v>
      </c>
    </row>
    <row r="14" spans="1:116" x14ac:dyDescent="0.25">
      <c r="A14">
        <v>16</v>
      </c>
      <c r="B14" s="1">
        <v>45464.428368055596</v>
      </c>
      <c r="C14" s="1">
        <v>45464.4372337963</v>
      </c>
      <c r="D14" t="s">
        <v>116</v>
      </c>
      <c r="H14" s="1"/>
      <c r="I14" t="s">
        <v>207</v>
      </c>
      <c r="L14" t="s">
        <v>131</v>
      </c>
      <c r="O14" t="s">
        <v>132</v>
      </c>
      <c r="R14" t="s">
        <v>120</v>
      </c>
      <c r="U14" t="s">
        <v>133</v>
      </c>
      <c r="X14" t="s">
        <v>120</v>
      </c>
      <c r="AA14" t="s">
        <v>120</v>
      </c>
      <c r="AD14" t="s">
        <v>122</v>
      </c>
      <c r="AG14" t="s">
        <v>122</v>
      </c>
      <c r="AJ14" t="s">
        <v>120</v>
      </c>
      <c r="AM14" t="s">
        <v>208</v>
      </c>
      <c r="AS14" t="s">
        <v>125</v>
      </c>
      <c r="AV14" t="s">
        <v>125</v>
      </c>
      <c r="AY14" t="s">
        <v>125</v>
      </c>
      <c r="BB14" t="s">
        <v>176</v>
      </c>
      <c r="BE14" t="s">
        <v>152</v>
      </c>
      <c r="BH14" s="6" t="s">
        <v>209</v>
      </c>
      <c r="BK14" t="s">
        <v>120</v>
      </c>
      <c r="BN14" t="s">
        <v>120</v>
      </c>
      <c r="BQ14" t="s">
        <v>120</v>
      </c>
      <c r="BT14" t="s">
        <v>120</v>
      </c>
      <c r="BW14" t="s">
        <v>120</v>
      </c>
      <c r="BZ14" t="s">
        <v>147</v>
      </c>
      <c r="CC14" t="s">
        <v>128</v>
      </c>
      <c r="CF14" t="s">
        <v>120</v>
      </c>
      <c r="CI14" t="s">
        <v>120</v>
      </c>
      <c r="CO14" t="s">
        <v>120</v>
      </c>
      <c r="CR14" s="6" t="s">
        <v>210</v>
      </c>
      <c r="CU14" t="s">
        <v>120</v>
      </c>
      <c r="CX14" t="s">
        <v>149</v>
      </c>
      <c r="DA14" t="s">
        <v>149</v>
      </c>
      <c r="DD14" t="s">
        <v>129</v>
      </c>
      <c r="DG14" t="s">
        <v>120</v>
      </c>
      <c r="DJ14" t="s">
        <v>120</v>
      </c>
    </row>
    <row r="15" spans="1:116" x14ac:dyDescent="0.25">
      <c r="A15">
        <v>8</v>
      </c>
      <c r="B15" s="1">
        <v>45463.531446759298</v>
      </c>
      <c r="C15" s="1">
        <v>45463.549803240698</v>
      </c>
      <c r="D15" t="s">
        <v>116</v>
      </c>
      <c r="H15" s="1"/>
      <c r="I15" t="s">
        <v>169</v>
      </c>
      <c r="L15" t="s">
        <v>131</v>
      </c>
      <c r="O15" t="s">
        <v>132</v>
      </c>
      <c r="R15" t="s">
        <v>120</v>
      </c>
      <c r="U15" t="s">
        <v>133</v>
      </c>
      <c r="X15" t="s">
        <v>120</v>
      </c>
      <c r="AA15" t="s">
        <v>120</v>
      </c>
      <c r="AD15" t="s">
        <v>120</v>
      </c>
      <c r="AG15" t="s">
        <v>122</v>
      </c>
      <c r="AJ15" t="s">
        <v>120</v>
      </c>
      <c r="AM15" t="s">
        <v>170</v>
      </c>
      <c r="AS15" t="s">
        <v>125</v>
      </c>
      <c r="AV15" t="s">
        <v>125</v>
      </c>
      <c r="AY15" t="s">
        <v>125</v>
      </c>
      <c r="BB15" t="s">
        <v>171</v>
      </c>
      <c r="BE15" t="s">
        <v>171</v>
      </c>
      <c r="BH15" s="6" t="s">
        <v>172</v>
      </c>
      <c r="BK15" t="s">
        <v>120</v>
      </c>
      <c r="BN15" t="s">
        <v>120</v>
      </c>
      <c r="BQ15" t="s">
        <v>120</v>
      </c>
      <c r="BT15" t="s">
        <v>120</v>
      </c>
      <c r="BW15" t="s">
        <v>120</v>
      </c>
      <c r="BZ15" t="s">
        <v>120</v>
      </c>
      <c r="CC15" t="s">
        <v>128</v>
      </c>
      <c r="CF15" t="s">
        <v>120</v>
      </c>
      <c r="CI15" t="s">
        <v>120</v>
      </c>
      <c r="CO15" t="s">
        <v>120</v>
      </c>
      <c r="CR15" s="6" t="s">
        <v>173</v>
      </c>
      <c r="CU15" t="s">
        <v>120</v>
      </c>
      <c r="CX15" t="s">
        <v>120</v>
      </c>
      <c r="DA15" t="s">
        <v>149</v>
      </c>
      <c r="DD15" t="s">
        <v>129</v>
      </c>
      <c r="DG15" t="s">
        <v>120</v>
      </c>
      <c r="DJ15" t="s">
        <v>120</v>
      </c>
    </row>
    <row r="16" spans="1:116" x14ac:dyDescent="0.25">
      <c r="A16">
        <v>2</v>
      </c>
      <c r="B16" s="1">
        <v>45463.472592592603</v>
      </c>
      <c r="C16" s="1">
        <v>45463.479351851798</v>
      </c>
      <c r="D16" t="s">
        <v>116</v>
      </c>
      <c r="H16" s="1"/>
      <c r="I16" t="s">
        <v>130</v>
      </c>
      <c r="L16" t="s">
        <v>131</v>
      </c>
      <c r="O16" t="s">
        <v>132</v>
      </c>
      <c r="R16" t="s">
        <v>120</v>
      </c>
      <c r="U16" t="s">
        <v>133</v>
      </c>
      <c r="X16" t="s">
        <v>120</v>
      </c>
      <c r="AA16" t="s">
        <v>120</v>
      </c>
      <c r="AD16" t="s">
        <v>120</v>
      </c>
      <c r="AG16" t="s">
        <v>122</v>
      </c>
      <c r="AJ16" t="s">
        <v>120</v>
      </c>
      <c r="AM16" t="s">
        <v>134</v>
      </c>
      <c r="AS16" t="s">
        <v>125</v>
      </c>
      <c r="AV16" t="s">
        <v>125</v>
      </c>
      <c r="AY16" t="s">
        <v>125</v>
      </c>
      <c r="BB16" t="s">
        <v>135</v>
      </c>
      <c r="BE16" t="s">
        <v>136</v>
      </c>
      <c r="BH16" s="6" t="s">
        <v>137</v>
      </c>
      <c r="BK16" t="s">
        <v>120</v>
      </c>
      <c r="BN16" t="s">
        <v>122</v>
      </c>
      <c r="BQ16" t="s">
        <v>120</v>
      </c>
      <c r="BT16" t="s">
        <v>122</v>
      </c>
      <c r="BW16" t="s">
        <v>120</v>
      </c>
      <c r="BZ16" t="s">
        <v>120</v>
      </c>
      <c r="CC16" t="s">
        <v>128</v>
      </c>
      <c r="CF16" t="s">
        <v>120</v>
      </c>
      <c r="CI16" t="s">
        <v>120</v>
      </c>
      <c r="CO16" t="s">
        <v>120</v>
      </c>
      <c r="CR16" s="6" t="s">
        <v>138</v>
      </c>
      <c r="CU16" t="s">
        <v>120</v>
      </c>
      <c r="CX16" t="s">
        <v>120</v>
      </c>
      <c r="DA16" t="s">
        <v>120</v>
      </c>
      <c r="DD16" t="s">
        <v>139</v>
      </c>
      <c r="DG16" t="s">
        <v>120</v>
      </c>
      <c r="DJ16" t="s">
        <v>120</v>
      </c>
    </row>
    <row r="17" spans="1:114" x14ac:dyDescent="0.25">
      <c r="A17">
        <v>17</v>
      </c>
      <c r="B17" s="1">
        <v>45464.431377314802</v>
      </c>
      <c r="C17" s="1">
        <v>45464.4468402778</v>
      </c>
      <c r="D17" t="s">
        <v>116</v>
      </c>
      <c r="H17" s="1"/>
      <c r="I17" t="s">
        <v>167</v>
      </c>
      <c r="L17" t="s">
        <v>141</v>
      </c>
      <c r="O17" t="s">
        <v>211</v>
      </c>
      <c r="R17" t="s">
        <v>120</v>
      </c>
      <c r="U17" t="s">
        <v>121</v>
      </c>
      <c r="X17" t="s">
        <v>120</v>
      </c>
      <c r="AA17" t="s">
        <v>120</v>
      </c>
      <c r="AD17" t="s">
        <v>122</v>
      </c>
      <c r="AG17" t="s">
        <v>122</v>
      </c>
      <c r="AJ17" t="s">
        <v>120</v>
      </c>
      <c r="AM17" t="s">
        <v>168</v>
      </c>
      <c r="AS17" t="s">
        <v>125</v>
      </c>
      <c r="AV17" t="s">
        <v>125</v>
      </c>
      <c r="AY17" t="s">
        <v>125</v>
      </c>
      <c r="BB17" t="s">
        <v>145</v>
      </c>
      <c r="BE17" t="s">
        <v>145</v>
      </c>
      <c r="BH17" s="6" t="s">
        <v>212</v>
      </c>
      <c r="BK17" t="s">
        <v>120</v>
      </c>
      <c r="BN17" t="s">
        <v>120</v>
      </c>
      <c r="BQ17" t="s">
        <v>120</v>
      </c>
      <c r="BT17" t="s">
        <v>120</v>
      </c>
      <c r="BW17" t="s">
        <v>120</v>
      </c>
      <c r="BZ17" t="s">
        <v>120</v>
      </c>
      <c r="CC17" t="s">
        <v>128</v>
      </c>
      <c r="CF17" t="s">
        <v>120</v>
      </c>
      <c r="CI17" t="s">
        <v>120</v>
      </c>
      <c r="CO17" t="s">
        <v>120</v>
      </c>
      <c r="CR17" s="6" t="s">
        <v>213</v>
      </c>
      <c r="CU17" t="s">
        <v>120</v>
      </c>
      <c r="CX17" t="s">
        <v>149</v>
      </c>
      <c r="DA17" t="s">
        <v>149</v>
      </c>
      <c r="DD17" t="s">
        <v>129</v>
      </c>
      <c r="DG17" t="s">
        <v>120</v>
      </c>
      <c r="DJ17" t="s">
        <v>120</v>
      </c>
    </row>
    <row r="18" spans="1:114" x14ac:dyDescent="0.25">
      <c r="A18">
        <v>12</v>
      </c>
      <c r="B18" s="1">
        <v>45463.688692129603</v>
      </c>
      <c r="C18" s="1">
        <v>45463.697511574101</v>
      </c>
      <c r="D18" t="s">
        <v>116</v>
      </c>
      <c r="H18" s="1"/>
      <c r="I18" t="s">
        <v>187</v>
      </c>
      <c r="L18" t="s">
        <v>131</v>
      </c>
      <c r="O18" t="s">
        <v>188</v>
      </c>
      <c r="R18" t="s">
        <v>120</v>
      </c>
      <c r="U18" t="s">
        <v>133</v>
      </c>
      <c r="X18" t="s">
        <v>122</v>
      </c>
      <c r="AA18" t="s">
        <v>120</v>
      </c>
      <c r="AD18" t="s">
        <v>120</v>
      </c>
      <c r="AG18" t="s">
        <v>120</v>
      </c>
      <c r="AJ18" t="s">
        <v>120</v>
      </c>
      <c r="AM18" t="s">
        <v>189</v>
      </c>
      <c r="AS18" t="s">
        <v>125</v>
      </c>
      <c r="AV18" t="s">
        <v>125</v>
      </c>
      <c r="AY18" t="s">
        <v>125</v>
      </c>
      <c r="BB18" t="s">
        <v>163</v>
      </c>
      <c r="BE18" t="s">
        <v>190</v>
      </c>
      <c r="BH18" s="6" t="s">
        <v>191</v>
      </c>
      <c r="BK18" t="s">
        <v>120</v>
      </c>
      <c r="BN18" t="s">
        <v>120</v>
      </c>
      <c r="BQ18" t="s">
        <v>120</v>
      </c>
      <c r="BT18" t="s">
        <v>120</v>
      </c>
      <c r="BW18" t="s">
        <v>120</v>
      </c>
      <c r="BZ18" t="s">
        <v>120</v>
      </c>
      <c r="CC18" t="s">
        <v>128</v>
      </c>
      <c r="CF18" t="s">
        <v>120</v>
      </c>
      <c r="CI18" t="s">
        <v>120</v>
      </c>
      <c r="CO18" t="s">
        <v>120</v>
      </c>
      <c r="CR18" s="6" t="s">
        <v>192</v>
      </c>
      <c r="CU18" t="s">
        <v>120</v>
      </c>
      <c r="CX18" t="s">
        <v>149</v>
      </c>
      <c r="DA18" t="s">
        <v>149</v>
      </c>
      <c r="DD18" t="s">
        <v>129</v>
      </c>
      <c r="DG18" t="s">
        <v>120</v>
      </c>
      <c r="DJ18" t="s">
        <v>120</v>
      </c>
    </row>
    <row r="19" spans="1:114" x14ac:dyDescent="0.25">
      <c r="A19">
        <v>9</v>
      </c>
      <c r="B19" s="1">
        <v>45463.592835648102</v>
      </c>
      <c r="C19" s="1">
        <v>45463.596631944398</v>
      </c>
      <c r="D19" t="s">
        <v>116</v>
      </c>
      <c r="H19" s="1"/>
      <c r="I19" t="s">
        <v>174</v>
      </c>
      <c r="L19" t="s">
        <v>131</v>
      </c>
      <c r="O19" t="s">
        <v>132</v>
      </c>
      <c r="R19" t="s">
        <v>120</v>
      </c>
      <c r="U19" t="s">
        <v>133</v>
      </c>
      <c r="X19" t="s">
        <v>122</v>
      </c>
      <c r="AA19" t="s">
        <v>120</v>
      </c>
      <c r="AD19" t="s">
        <v>120</v>
      </c>
      <c r="AG19" t="s">
        <v>122</v>
      </c>
      <c r="AJ19" t="s">
        <v>120</v>
      </c>
      <c r="AM19" t="s">
        <v>175</v>
      </c>
      <c r="AS19" t="s">
        <v>125</v>
      </c>
      <c r="AV19" t="s">
        <v>125</v>
      </c>
      <c r="AY19" t="s">
        <v>125</v>
      </c>
      <c r="BB19" t="s">
        <v>176</v>
      </c>
      <c r="BE19" t="s">
        <v>145</v>
      </c>
      <c r="BH19" s="6" t="s">
        <v>177</v>
      </c>
      <c r="BK19" t="s">
        <v>120</v>
      </c>
      <c r="BN19" t="s">
        <v>122</v>
      </c>
      <c r="BQ19" t="s">
        <v>122</v>
      </c>
      <c r="BT19" t="s">
        <v>122</v>
      </c>
      <c r="BW19" t="s">
        <v>120</v>
      </c>
      <c r="BZ19" t="s">
        <v>120</v>
      </c>
      <c r="CC19" t="s">
        <v>128</v>
      </c>
      <c r="CF19" t="s">
        <v>120</v>
      </c>
      <c r="CI19" t="s">
        <v>122</v>
      </c>
      <c r="CO19" t="s">
        <v>122</v>
      </c>
      <c r="CU19" t="s">
        <v>120</v>
      </c>
      <c r="CX19" t="s">
        <v>120</v>
      </c>
      <c r="DA19" t="s">
        <v>149</v>
      </c>
      <c r="DD19" t="s">
        <v>178</v>
      </c>
      <c r="DG19" t="s">
        <v>120</v>
      </c>
      <c r="DJ19" t="s">
        <v>120</v>
      </c>
    </row>
    <row r="20" spans="1:114" x14ac:dyDescent="0.25">
      <c r="A20">
        <v>3</v>
      </c>
      <c r="B20" s="1">
        <v>45463.490428240701</v>
      </c>
      <c r="C20" s="1">
        <v>45463.497951388897</v>
      </c>
      <c r="D20" t="s">
        <v>116</v>
      </c>
      <c r="H20" s="1"/>
      <c r="I20" t="s">
        <v>140</v>
      </c>
      <c r="L20" t="s">
        <v>141</v>
      </c>
      <c r="O20" t="s">
        <v>142</v>
      </c>
      <c r="R20" t="s">
        <v>120</v>
      </c>
      <c r="U20" t="s">
        <v>121</v>
      </c>
      <c r="X20" t="s">
        <v>120</v>
      </c>
      <c r="AA20" t="s">
        <v>120</v>
      </c>
      <c r="AD20" t="s">
        <v>120</v>
      </c>
      <c r="AG20" t="s">
        <v>122</v>
      </c>
      <c r="AJ20" t="s">
        <v>122</v>
      </c>
      <c r="AM20" t="s">
        <v>143</v>
      </c>
      <c r="AS20" t="s">
        <v>125</v>
      </c>
      <c r="AV20" t="s">
        <v>144</v>
      </c>
      <c r="AY20" t="s">
        <v>125</v>
      </c>
      <c r="BB20" t="s">
        <v>145</v>
      </c>
      <c r="BE20" t="s">
        <v>145</v>
      </c>
      <c r="BH20" s="6" t="s">
        <v>146</v>
      </c>
      <c r="BK20" t="s">
        <v>120</v>
      </c>
      <c r="BN20" t="s">
        <v>120</v>
      </c>
      <c r="BQ20" t="s">
        <v>122</v>
      </c>
      <c r="BT20" t="s">
        <v>120</v>
      </c>
      <c r="BW20" t="s">
        <v>120</v>
      </c>
      <c r="BZ20" t="s">
        <v>147</v>
      </c>
      <c r="CC20" t="s">
        <v>128</v>
      </c>
      <c r="CF20" t="s">
        <v>120</v>
      </c>
      <c r="CI20" t="s">
        <v>120</v>
      </c>
      <c r="CO20" t="s">
        <v>120</v>
      </c>
      <c r="CR20" s="6" t="s">
        <v>148</v>
      </c>
      <c r="CU20" t="s">
        <v>120</v>
      </c>
      <c r="CX20" t="s">
        <v>149</v>
      </c>
      <c r="DA20" t="s">
        <v>149</v>
      </c>
      <c r="DD20" t="s">
        <v>129</v>
      </c>
      <c r="DG20" t="s">
        <v>120</v>
      </c>
      <c r="DJ20" t="s">
        <v>120</v>
      </c>
    </row>
    <row r="21" spans="1:114" x14ac:dyDescent="0.25">
      <c r="A21">
        <v>20</v>
      </c>
      <c r="B21" s="1">
        <v>45464.549456018503</v>
      </c>
      <c r="C21" s="1">
        <v>45464.558194444398</v>
      </c>
      <c r="D21" t="s">
        <v>116</v>
      </c>
      <c r="H21" s="1"/>
      <c r="I21" t="s">
        <v>223</v>
      </c>
      <c r="L21" t="s">
        <v>131</v>
      </c>
      <c r="O21" t="s">
        <v>188</v>
      </c>
      <c r="R21" t="s">
        <v>120</v>
      </c>
      <c r="U21" t="s">
        <v>121</v>
      </c>
      <c r="X21" t="s">
        <v>122</v>
      </c>
      <c r="AA21" t="s">
        <v>120</v>
      </c>
      <c r="AD21" t="s">
        <v>120</v>
      </c>
      <c r="AG21" t="s">
        <v>122</v>
      </c>
      <c r="AJ21" t="s">
        <v>120</v>
      </c>
      <c r="AM21" t="s">
        <v>151</v>
      </c>
      <c r="AS21" t="s">
        <v>125</v>
      </c>
      <c r="AV21" t="s">
        <v>125</v>
      </c>
      <c r="AY21" t="s">
        <v>144</v>
      </c>
      <c r="BB21" t="s">
        <v>163</v>
      </c>
      <c r="BE21" t="s">
        <v>176</v>
      </c>
      <c r="BH21" s="6" t="s">
        <v>224</v>
      </c>
      <c r="BK21" t="s">
        <v>120</v>
      </c>
      <c r="BN21" t="s">
        <v>122</v>
      </c>
      <c r="BQ21" t="s">
        <v>122</v>
      </c>
      <c r="BT21" t="s">
        <v>120</v>
      </c>
      <c r="BW21" t="s">
        <v>120</v>
      </c>
      <c r="BZ21" t="s">
        <v>120</v>
      </c>
      <c r="CC21" t="s">
        <v>122</v>
      </c>
      <c r="CF21" t="s">
        <v>122</v>
      </c>
      <c r="CI21" t="s">
        <v>120</v>
      </c>
      <c r="CO21" t="s">
        <v>122</v>
      </c>
      <c r="CU21" t="s">
        <v>120</v>
      </c>
      <c r="CX21" t="s">
        <v>120</v>
      </c>
      <c r="DA21" t="s">
        <v>120</v>
      </c>
      <c r="DD21" t="s">
        <v>129</v>
      </c>
      <c r="DG21" t="s">
        <v>122</v>
      </c>
      <c r="DJ21" t="s">
        <v>122</v>
      </c>
    </row>
    <row r="22" spans="1:114" x14ac:dyDescent="0.25">
      <c r="A22">
        <v>24</v>
      </c>
      <c r="B22" s="1">
        <v>45465.521990740701</v>
      </c>
      <c r="C22" s="1">
        <v>45465.535567129598</v>
      </c>
      <c r="D22" t="s">
        <v>116</v>
      </c>
      <c r="H22" s="1"/>
      <c r="I22" t="s">
        <v>237</v>
      </c>
      <c r="L22" t="s">
        <v>141</v>
      </c>
      <c r="O22" t="s">
        <v>142</v>
      </c>
      <c r="R22" t="s">
        <v>120</v>
      </c>
      <c r="U22" t="s">
        <v>121</v>
      </c>
      <c r="X22" t="s">
        <v>120</v>
      </c>
      <c r="AA22" t="s">
        <v>120</v>
      </c>
      <c r="AD22" t="s">
        <v>122</v>
      </c>
      <c r="AG22" t="s">
        <v>122</v>
      </c>
      <c r="AJ22" t="s">
        <v>120</v>
      </c>
      <c r="AM22" t="s">
        <v>238</v>
      </c>
      <c r="AS22" t="s">
        <v>125</v>
      </c>
      <c r="AV22" t="s">
        <v>125</v>
      </c>
      <c r="AY22" t="s">
        <v>125</v>
      </c>
      <c r="BB22" t="s">
        <v>126</v>
      </c>
      <c r="BE22" t="s">
        <v>126</v>
      </c>
      <c r="BH22" s="6" t="s">
        <v>239</v>
      </c>
      <c r="BK22" t="s">
        <v>120</v>
      </c>
      <c r="BN22" t="s">
        <v>120</v>
      </c>
      <c r="BQ22" t="s">
        <v>120</v>
      </c>
      <c r="BT22" t="s">
        <v>122</v>
      </c>
      <c r="BW22" t="s">
        <v>120</v>
      </c>
      <c r="BZ22" t="s">
        <v>120</v>
      </c>
      <c r="CC22" t="s">
        <v>128</v>
      </c>
      <c r="CF22" t="s">
        <v>120</v>
      </c>
      <c r="CI22" t="s">
        <v>120</v>
      </c>
      <c r="CO22" t="s">
        <v>120</v>
      </c>
      <c r="CR22" s="6" t="s">
        <v>240</v>
      </c>
      <c r="CU22" t="s">
        <v>120</v>
      </c>
      <c r="CX22" t="s">
        <v>149</v>
      </c>
      <c r="DA22" t="s">
        <v>149</v>
      </c>
      <c r="DD22" t="s">
        <v>129</v>
      </c>
      <c r="DG22" t="s">
        <v>120</v>
      </c>
      <c r="DJ22" t="s">
        <v>120</v>
      </c>
    </row>
    <row r="23" spans="1:114" x14ac:dyDescent="0.25">
      <c r="A23">
        <v>11</v>
      </c>
      <c r="B23" s="1">
        <v>45463.663067129601</v>
      </c>
      <c r="C23" s="1">
        <v>45463.669618055603</v>
      </c>
      <c r="D23" t="s">
        <v>116</v>
      </c>
      <c r="H23" s="1"/>
      <c r="I23" t="s">
        <v>184</v>
      </c>
      <c r="L23" t="s">
        <v>131</v>
      </c>
      <c r="O23" t="s">
        <v>132</v>
      </c>
      <c r="R23" t="s">
        <v>120</v>
      </c>
      <c r="U23" t="s">
        <v>133</v>
      </c>
      <c r="X23" t="s">
        <v>120</v>
      </c>
      <c r="AA23" t="s">
        <v>120</v>
      </c>
      <c r="AD23" t="s">
        <v>122</v>
      </c>
      <c r="AG23" t="s">
        <v>122</v>
      </c>
      <c r="AJ23" t="s">
        <v>120</v>
      </c>
      <c r="AM23" t="s">
        <v>185</v>
      </c>
      <c r="AS23" t="s">
        <v>125</v>
      </c>
      <c r="AV23" t="s">
        <v>125</v>
      </c>
      <c r="AY23" t="s">
        <v>125</v>
      </c>
      <c r="BB23" t="s">
        <v>163</v>
      </c>
      <c r="BE23" t="s">
        <v>176</v>
      </c>
      <c r="BH23" s="6" t="s">
        <v>186</v>
      </c>
      <c r="BK23" t="s">
        <v>120</v>
      </c>
      <c r="BN23" t="s">
        <v>122</v>
      </c>
      <c r="BQ23" t="s">
        <v>122</v>
      </c>
      <c r="BT23" t="s">
        <v>120</v>
      </c>
      <c r="BW23" t="s">
        <v>120</v>
      </c>
      <c r="BZ23" t="s">
        <v>147</v>
      </c>
      <c r="CC23" t="s">
        <v>128</v>
      </c>
      <c r="CF23" t="s">
        <v>120</v>
      </c>
      <c r="CI23" t="s">
        <v>122</v>
      </c>
      <c r="CO23" t="s">
        <v>122</v>
      </c>
      <c r="CU23" t="s">
        <v>122</v>
      </c>
      <c r="CX23" t="s">
        <v>122</v>
      </c>
      <c r="DA23" t="s">
        <v>122</v>
      </c>
      <c r="DD23" t="s">
        <v>129</v>
      </c>
      <c r="DG23" t="s">
        <v>120</v>
      </c>
      <c r="DJ23" t="s">
        <v>120</v>
      </c>
    </row>
    <row r="24" spans="1:114" x14ac:dyDescent="0.25">
      <c r="A24">
        <v>1</v>
      </c>
      <c r="B24" s="1">
        <v>45463.441620370402</v>
      </c>
      <c r="C24" s="1">
        <v>45463.4452662037</v>
      </c>
      <c r="D24" t="s">
        <v>116</v>
      </c>
      <c r="H24" s="1"/>
      <c r="I24" t="s">
        <v>117</v>
      </c>
      <c r="L24" t="s">
        <v>118</v>
      </c>
      <c r="O24" t="s">
        <v>119</v>
      </c>
      <c r="R24" t="s">
        <v>120</v>
      </c>
      <c r="U24" t="s">
        <v>121</v>
      </c>
      <c r="X24" t="s">
        <v>120</v>
      </c>
      <c r="AA24" t="s">
        <v>120</v>
      </c>
      <c r="AD24" t="s">
        <v>122</v>
      </c>
      <c r="AG24" t="s">
        <v>122</v>
      </c>
      <c r="AJ24" t="s">
        <v>120</v>
      </c>
      <c r="AM24" t="s">
        <v>123</v>
      </c>
      <c r="AP24" s="6" t="s">
        <v>124</v>
      </c>
      <c r="AS24" t="s">
        <v>125</v>
      </c>
      <c r="AV24" t="s">
        <v>125</v>
      </c>
      <c r="AY24" t="s">
        <v>125</v>
      </c>
      <c r="BB24" t="s">
        <v>126</v>
      </c>
      <c r="BE24" t="s">
        <v>126</v>
      </c>
      <c r="BH24" s="6" t="s">
        <v>127</v>
      </c>
      <c r="BK24" t="s">
        <v>120</v>
      </c>
      <c r="BN24" t="s">
        <v>122</v>
      </c>
      <c r="BQ24" t="s">
        <v>122</v>
      </c>
      <c r="BT24" t="s">
        <v>120</v>
      </c>
      <c r="BW24" t="s">
        <v>120</v>
      </c>
      <c r="BZ24" t="s">
        <v>120</v>
      </c>
      <c r="CC24" t="s">
        <v>128</v>
      </c>
      <c r="CF24" t="s">
        <v>120</v>
      </c>
      <c r="CI24" t="s">
        <v>120</v>
      </c>
      <c r="CO24" t="s">
        <v>122</v>
      </c>
      <c r="CU24" t="s">
        <v>120</v>
      </c>
      <c r="CX24" t="s">
        <v>120</v>
      </c>
      <c r="DA24" t="s">
        <v>120</v>
      </c>
      <c r="DD24" t="s">
        <v>129</v>
      </c>
      <c r="DG24" t="s">
        <v>120</v>
      </c>
      <c r="DJ24" t="s">
        <v>120</v>
      </c>
    </row>
    <row r="25" spans="1:114" x14ac:dyDescent="0.25">
      <c r="A25">
        <v>30</v>
      </c>
      <c r="B25" s="1">
        <v>45470.445972222202</v>
      </c>
      <c r="C25" s="1">
        <v>45470.456828703696</v>
      </c>
      <c r="D25" t="s">
        <v>116</v>
      </c>
      <c r="H25" s="1"/>
      <c r="I25" t="s">
        <v>259</v>
      </c>
      <c r="L25" t="s">
        <v>131</v>
      </c>
      <c r="O25" t="s">
        <v>132</v>
      </c>
      <c r="R25" t="s">
        <v>120</v>
      </c>
      <c r="U25" t="s">
        <v>215</v>
      </c>
      <c r="X25" t="s">
        <v>122</v>
      </c>
      <c r="AA25" t="s">
        <v>122</v>
      </c>
      <c r="AD25" t="s">
        <v>122</v>
      </c>
      <c r="AG25" t="s">
        <v>122</v>
      </c>
      <c r="AJ25" t="s">
        <v>122</v>
      </c>
      <c r="AM25" t="s">
        <v>260</v>
      </c>
      <c r="AS25" t="s">
        <v>125</v>
      </c>
      <c r="AV25" t="s">
        <v>125</v>
      </c>
      <c r="AY25" t="s">
        <v>144</v>
      </c>
      <c r="BB25" t="s">
        <v>126</v>
      </c>
      <c r="BE25" t="s">
        <v>126</v>
      </c>
      <c r="BH25" s="6" t="s">
        <v>261</v>
      </c>
      <c r="BK25" t="s">
        <v>122</v>
      </c>
      <c r="BN25" t="s">
        <v>120</v>
      </c>
      <c r="BQ25" t="s">
        <v>122</v>
      </c>
      <c r="BT25" t="s">
        <v>122</v>
      </c>
      <c r="BW25" t="s">
        <v>122</v>
      </c>
      <c r="BZ25" t="s">
        <v>147</v>
      </c>
      <c r="CC25" t="s">
        <v>128</v>
      </c>
      <c r="CF25" t="s">
        <v>120</v>
      </c>
      <c r="CI25" t="s">
        <v>120</v>
      </c>
      <c r="CO25" t="s">
        <v>120</v>
      </c>
      <c r="CR25" s="6" t="s">
        <v>262</v>
      </c>
      <c r="CU25" t="s">
        <v>120</v>
      </c>
      <c r="CX25" t="s">
        <v>122</v>
      </c>
      <c r="DA25" t="s">
        <v>122</v>
      </c>
      <c r="DD25" t="s">
        <v>129</v>
      </c>
      <c r="DG25" t="s">
        <v>120</v>
      </c>
      <c r="DJ25" t="s">
        <v>120</v>
      </c>
    </row>
    <row r="26" spans="1:114" x14ac:dyDescent="0.25">
      <c r="A26">
        <v>23</v>
      </c>
      <c r="B26" s="1">
        <v>45465.417384259301</v>
      </c>
      <c r="C26" s="1">
        <v>45465.425648148099</v>
      </c>
      <c r="D26" t="s">
        <v>116</v>
      </c>
      <c r="H26" s="1"/>
      <c r="I26" t="s">
        <v>233</v>
      </c>
      <c r="L26" t="s">
        <v>141</v>
      </c>
      <c r="O26" t="s">
        <v>188</v>
      </c>
      <c r="R26" t="s">
        <v>120</v>
      </c>
      <c r="U26" t="s">
        <v>121</v>
      </c>
      <c r="X26" t="s">
        <v>120</v>
      </c>
      <c r="AA26" t="s">
        <v>120</v>
      </c>
      <c r="AD26" t="s">
        <v>122</v>
      </c>
      <c r="AG26" t="s">
        <v>122</v>
      </c>
      <c r="AJ26" t="s">
        <v>120</v>
      </c>
      <c r="AM26" t="s">
        <v>234</v>
      </c>
      <c r="AS26" t="s">
        <v>125</v>
      </c>
      <c r="AV26" t="s">
        <v>125</v>
      </c>
      <c r="AY26" t="s">
        <v>125</v>
      </c>
      <c r="BB26" t="s">
        <v>171</v>
      </c>
      <c r="BE26" t="s">
        <v>171</v>
      </c>
      <c r="BH26" s="6" t="s">
        <v>235</v>
      </c>
      <c r="BK26" t="s">
        <v>120</v>
      </c>
      <c r="BN26" t="s">
        <v>120</v>
      </c>
      <c r="BQ26" t="s">
        <v>122</v>
      </c>
      <c r="BT26" t="s">
        <v>122</v>
      </c>
      <c r="BW26" t="s">
        <v>120</v>
      </c>
      <c r="BZ26" t="s">
        <v>120</v>
      </c>
      <c r="CC26" t="s">
        <v>128</v>
      </c>
      <c r="CF26" t="s">
        <v>120</v>
      </c>
      <c r="CI26" t="s">
        <v>120</v>
      </c>
      <c r="CO26" t="s">
        <v>120</v>
      </c>
      <c r="CR26" s="6" t="s">
        <v>236</v>
      </c>
      <c r="CU26" t="s">
        <v>120</v>
      </c>
      <c r="CX26" t="s">
        <v>120</v>
      </c>
      <c r="DA26" t="s">
        <v>120</v>
      </c>
      <c r="DD26" t="s">
        <v>129</v>
      </c>
      <c r="DG26" t="s">
        <v>120</v>
      </c>
      <c r="DJ26" t="s">
        <v>120</v>
      </c>
    </row>
    <row r="27" spans="1:114" x14ac:dyDescent="0.25">
      <c r="A27">
        <v>19</v>
      </c>
      <c r="B27" s="1">
        <v>45464.492523148103</v>
      </c>
      <c r="C27" s="1">
        <v>45464.500208333302</v>
      </c>
      <c r="D27" t="s">
        <v>116</v>
      </c>
      <c r="H27" s="1"/>
      <c r="I27" t="s">
        <v>218</v>
      </c>
      <c r="L27" t="s">
        <v>141</v>
      </c>
      <c r="O27" t="s">
        <v>219</v>
      </c>
      <c r="R27" t="s">
        <v>120</v>
      </c>
      <c r="U27" t="s">
        <v>133</v>
      </c>
      <c r="X27" t="s">
        <v>120</v>
      </c>
      <c r="AA27" t="s">
        <v>120</v>
      </c>
      <c r="AD27" t="s">
        <v>120</v>
      </c>
      <c r="AG27" t="s">
        <v>122</v>
      </c>
      <c r="AJ27" t="s">
        <v>120</v>
      </c>
      <c r="AM27" t="s">
        <v>168</v>
      </c>
      <c r="AS27" t="s">
        <v>125</v>
      </c>
      <c r="AV27" t="s">
        <v>125</v>
      </c>
      <c r="AY27" t="s">
        <v>125</v>
      </c>
      <c r="BB27" t="s">
        <v>145</v>
      </c>
      <c r="BE27" t="s">
        <v>220</v>
      </c>
      <c r="BH27" s="6" t="s">
        <v>221</v>
      </c>
      <c r="BK27" t="s">
        <v>120</v>
      </c>
      <c r="BN27" t="s">
        <v>120</v>
      </c>
      <c r="BQ27" t="s">
        <v>120</v>
      </c>
      <c r="BT27" t="s">
        <v>120</v>
      </c>
      <c r="BW27" t="s">
        <v>120</v>
      </c>
      <c r="BZ27" t="s">
        <v>147</v>
      </c>
      <c r="CC27" t="s">
        <v>128</v>
      </c>
      <c r="CF27" t="s">
        <v>120</v>
      </c>
      <c r="CI27" t="s">
        <v>120</v>
      </c>
      <c r="CO27" t="s">
        <v>120</v>
      </c>
      <c r="CR27" s="6" t="s">
        <v>222</v>
      </c>
      <c r="CU27" t="s">
        <v>120</v>
      </c>
      <c r="CX27" t="s">
        <v>149</v>
      </c>
      <c r="DA27" t="s">
        <v>149</v>
      </c>
      <c r="DD27" t="s">
        <v>178</v>
      </c>
      <c r="DG27" t="s">
        <v>120</v>
      </c>
      <c r="DJ27" t="s">
        <v>120</v>
      </c>
    </row>
    <row r="28" spans="1:114" x14ac:dyDescent="0.25">
      <c r="A28">
        <v>15</v>
      </c>
      <c r="B28" s="1">
        <v>45463.823599536998</v>
      </c>
      <c r="C28" s="1">
        <v>45463.832824074103</v>
      </c>
      <c r="D28" t="s">
        <v>116</v>
      </c>
      <c r="H28" s="1"/>
      <c r="I28" t="s">
        <v>202</v>
      </c>
      <c r="L28" t="s">
        <v>141</v>
      </c>
      <c r="O28" t="s">
        <v>180</v>
      </c>
      <c r="R28" t="s">
        <v>120</v>
      </c>
      <c r="U28" t="s">
        <v>133</v>
      </c>
      <c r="X28" t="s">
        <v>122</v>
      </c>
      <c r="AA28" t="s">
        <v>120</v>
      </c>
      <c r="AD28" t="s">
        <v>120</v>
      </c>
      <c r="AG28" t="s">
        <v>122</v>
      </c>
      <c r="AJ28" t="s">
        <v>122</v>
      </c>
      <c r="AM28" t="s">
        <v>203</v>
      </c>
      <c r="AS28" t="s">
        <v>125</v>
      </c>
      <c r="AV28" t="s">
        <v>125</v>
      </c>
      <c r="AY28" t="s">
        <v>125</v>
      </c>
      <c r="BB28" t="s">
        <v>204</v>
      </c>
      <c r="BE28" t="s">
        <v>205</v>
      </c>
      <c r="BH28" s="6" t="s">
        <v>206</v>
      </c>
      <c r="BK28" t="s">
        <v>120</v>
      </c>
      <c r="BN28" t="s">
        <v>120</v>
      </c>
      <c r="BQ28" t="s">
        <v>120</v>
      </c>
      <c r="BT28" t="s">
        <v>120</v>
      </c>
      <c r="BW28" t="s">
        <v>120</v>
      </c>
      <c r="BZ28" t="s">
        <v>147</v>
      </c>
      <c r="CC28" t="s">
        <v>128</v>
      </c>
      <c r="CF28" t="s">
        <v>120</v>
      </c>
      <c r="CI28" t="s">
        <v>120</v>
      </c>
      <c r="CO28" t="s">
        <v>122</v>
      </c>
      <c r="CU28" t="s">
        <v>120</v>
      </c>
      <c r="CX28" t="s">
        <v>120</v>
      </c>
      <c r="DA28" t="s">
        <v>120</v>
      </c>
      <c r="DD28" t="s">
        <v>129</v>
      </c>
      <c r="DG28" t="s">
        <v>120</v>
      </c>
      <c r="DJ28" t="s">
        <v>120</v>
      </c>
    </row>
    <row r="29" spans="1:114" x14ac:dyDescent="0.25">
      <c r="A29">
        <v>10</v>
      </c>
      <c r="B29" s="1">
        <v>45463.643993055601</v>
      </c>
      <c r="C29" s="1">
        <v>45463.653645833299</v>
      </c>
      <c r="D29" t="s">
        <v>116</v>
      </c>
      <c r="H29" s="1"/>
      <c r="I29" t="s">
        <v>179</v>
      </c>
      <c r="L29" t="s">
        <v>141</v>
      </c>
      <c r="O29" t="s">
        <v>180</v>
      </c>
      <c r="R29" t="s">
        <v>120</v>
      </c>
      <c r="U29" t="s">
        <v>133</v>
      </c>
      <c r="X29" t="s">
        <v>122</v>
      </c>
      <c r="AA29" t="s">
        <v>120</v>
      </c>
      <c r="AD29" t="s">
        <v>122</v>
      </c>
      <c r="AG29" t="s">
        <v>122</v>
      </c>
      <c r="AJ29" t="s">
        <v>122</v>
      </c>
      <c r="AM29" t="s">
        <v>181</v>
      </c>
      <c r="AS29" t="s">
        <v>125</v>
      </c>
      <c r="AV29" t="s">
        <v>125</v>
      </c>
      <c r="AY29" t="s">
        <v>125</v>
      </c>
      <c r="BB29" t="s">
        <v>145</v>
      </c>
      <c r="BE29" t="s">
        <v>145</v>
      </c>
      <c r="BH29" s="6" t="s">
        <v>182</v>
      </c>
      <c r="BK29" t="s">
        <v>120</v>
      </c>
      <c r="BN29" t="s">
        <v>120</v>
      </c>
      <c r="BQ29" t="s">
        <v>120</v>
      </c>
      <c r="BT29" t="s">
        <v>120</v>
      </c>
      <c r="BW29" t="s">
        <v>120</v>
      </c>
      <c r="BZ29" t="s">
        <v>147</v>
      </c>
      <c r="CC29" t="s">
        <v>128</v>
      </c>
      <c r="CF29" t="s">
        <v>120</v>
      </c>
      <c r="CI29" t="s">
        <v>120</v>
      </c>
      <c r="CO29" t="s">
        <v>120</v>
      </c>
      <c r="CR29" s="6" t="s">
        <v>183</v>
      </c>
      <c r="CU29" t="s">
        <v>120</v>
      </c>
      <c r="CX29" t="s">
        <v>120</v>
      </c>
      <c r="DA29" t="s">
        <v>120</v>
      </c>
      <c r="DD29" t="s">
        <v>129</v>
      </c>
      <c r="DG29" t="s">
        <v>120</v>
      </c>
      <c r="DJ29" t="s">
        <v>120</v>
      </c>
    </row>
    <row r="30" spans="1:114" x14ac:dyDescent="0.25">
      <c r="A30">
        <v>14</v>
      </c>
      <c r="B30" s="1">
        <v>45463.816238425898</v>
      </c>
      <c r="C30" s="1">
        <v>45463.824085648099</v>
      </c>
      <c r="D30" t="s">
        <v>116</v>
      </c>
      <c r="H30" s="1"/>
      <c r="I30" t="s">
        <v>198</v>
      </c>
      <c r="L30" t="s">
        <v>131</v>
      </c>
      <c r="O30" t="s">
        <v>199</v>
      </c>
      <c r="R30" t="s">
        <v>120</v>
      </c>
      <c r="U30" t="s">
        <v>121</v>
      </c>
      <c r="X30" t="s">
        <v>122</v>
      </c>
      <c r="AA30" t="s">
        <v>122</v>
      </c>
      <c r="AD30" t="s">
        <v>122</v>
      </c>
      <c r="AG30" t="s">
        <v>122</v>
      </c>
      <c r="AJ30" t="s">
        <v>122</v>
      </c>
      <c r="AM30" t="s">
        <v>200</v>
      </c>
      <c r="AS30" t="s">
        <v>144</v>
      </c>
      <c r="AV30" t="s">
        <v>144</v>
      </c>
      <c r="AY30" t="s">
        <v>125</v>
      </c>
      <c r="BB30" t="s">
        <v>126</v>
      </c>
      <c r="BE30" t="s">
        <v>126</v>
      </c>
      <c r="BH30" s="6" t="s">
        <v>201</v>
      </c>
      <c r="BK30" t="s">
        <v>122</v>
      </c>
      <c r="BN30" t="s">
        <v>122</v>
      </c>
      <c r="BQ30" t="s">
        <v>122</v>
      </c>
      <c r="BT30" t="s">
        <v>122</v>
      </c>
      <c r="BW30" t="s">
        <v>120</v>
      </c>
      <c r="BZ30" t="s">
        <v>147</v>
      </c>
      <c r="CC30" t="s">
        <v>128</v>
      </c>
      <c r="CF30" t="s">
        <v>120</v>
      </c>
      <c r="CI30" t="s">
        <v>122</v>
      </c>
      <c r="CO30" t="s">
        <v>122</v>
      </c>
      <c r="CU30" t="s">
        <v>122</v>
      </c>
      <c r="CX30" t="s">
        <v>122</v>
      </c>
      <c r="DA30" t="s">
        <v>122</v>
      </c>
      <c r="DD30" t="s">
        <v>129</v>
      </c>
      <c r="DG30" t="s">
        <v>120</v>
      </c>
      <c r="DJ30" t="s">
        <v>120</v>
      </c>
    </row>
    <row r="31" spans="1:114" x14ac:dyDescent="0.25">
      <c r="A31">
        <v>26</v>
      </c>
      <c r="B31" s="1">
        <v>45465.786203703698</v>
      </c>
      <c r="C31" s="1">
        <v>45465.790451388901</v>
      </c>
      <c r="D31" t="s">
        <v>116</v>
      </c>
      <c r="H31" s="1"/>
      <c r="I31" t="s">
        <v>244</v>
      </c>
      <c r="L31" t="s">
        <v>131</v>
      </c>
      <c r="O31" t="s">
        <v>199</v>
      </c>
      <c r="R31" t="s">
        <v>120</v>
      </c>
      <c r="U31" t="s">
        <v>133</v>
      </c>
      <c r="X31" t="s">
        <v>122</v>
      </c>
      <c r="AA31" t="s">
        <v>122</v>
      </c>
      <c r="AD31" t="s">
        <v>122</v>
      </c>
      <c r="AG31" t="s">
        <v>122</v>
      </c>
      <c r="AJ31" t="s">
        <v>122</v>
      </c>
      <c r="AM31" t="s">
        <v>226</v>
      </c>
      <c r="AS31" t="s">
        <v>125</v>
      </c>
      <c r="AV31" t="s">
        <v>125</v>
      </c>
      <c r="AY31" t="s">
        <v>125</v>
      </c>
      <c r="BB31" t="s">
        <v>245</v>
      </c>
      <c r="BE31" t="s">
        <v>126</v>
      </c>
      <c r="BH31" s="6" t="s">
        <v>246</v>
      </c>
      <c r="BK31" t="s">
        <v>122</v>
      </c>
      <c r="BN31" t="s">
        <v>122</v>
      </c>
      <c r="BQ31" t="s">
        <v>120</v>
      </c>
      <c r="BT31" t="s">
        <v>122</v>
      </c>
      <c r="BW31" t="s">
        <v>120</v>
      </c>
      <c r="BZ31" t="s">
        <v>147</v>
      </c>
      <c r="CC31" t="s">
        <v>128</v>
      </c>
      <c r="CF31" t="s">
        <v>120</v>
      </c>
      <c r="CI31" t="s">
        <v>122</v>
      </c>
      <c r="CO31" t="s">
        <v>122</v>
      </c>
      <c r="CU31" t="s">
        <v>122</v>
      </c>
      <c r="CX31" t="s">
        <v>120</v>
      </c>
      <c r="DA31" t="s">
        <v>149</v>
      </c>
      <c r="DD31" t="s">
        <v>139</v>
      </c>
      <c r="DG31" t="s">
        <v>122</v>
      </c>
      <c r="DJ31" t="s">
        <v>122</v>
      </c>
    </row>
    <row r="33" spans="15:114" x14ac:dyDescent="0.25">
      <c r="O33" t="s">
        <v>120</v>
      </c>
      <c r="R33">
        <f>COUNTIF(Table1[nella tua scuola è presente un referente per il contrasto al bullismo e al cyberbullismo],"si")</f>
        <v>30</v>
      </c>
      <c r="X33">
        <f>COUNTIF(Table1[nella tua scuola è presente più di un referente per il contrasto al bullismo e al cyberbullismo],"si")</f>
        <v>15</v>
      </c>
      <c r="Y33">
        <f>COUNTIF(Table1[Points - nella tua scuola è presente più di un referente per il contrasto al bullismo e al cyberbullismo],"si")</f>
        <v>0</v>
      </c>
      <c r="Z33">
        <f>COUNTIF(Table1[Feedback - nella tua scuola è presente più di un referente per il contrasto al bullismo e al cyberbullismo],"si")</f>
        <v>0</v>
      </c>
      <c r="AA33">
        <f>COUNTIF(Table1[nella tua scuola è stato costituito il Team Antibullismo],"si")</f>
        <v>23</v>
      </c>
      <c r="AB33">
        <f>COUNTIF(Table1[Points - nella tua scuola è stato costituito il Team Antibullismo],"si")</f>
        <v>0</v>
      </c>
      <c r="AC33">
        <f>COUNTIF(Table1[Feedback - nella tua scuola è stato costituito il Team Antibullismo],"si")</f>
        <v>0</v>
      </c>
      <c r="AD33">
        <f>COUNTIF(Table1[nella tua scuola è stato costituito il Team per l’Emergenza],"si")</f>
        <v>13</v>
      </c>
      <c r="AE33">
        <f>COUNTIF(Table1[Points - nella tua scuola è stato costituito il Team per l’Emergenza],"si")</f>
        <v>0</v>
      </c>
      <c r="AF33">
        <f>COUNTIF(Table1[Feedback - nella tua scuola è stato costituito il Team per l’Emergenza],"si")</f>
        <v>0</v>
      </c>
      <c r="AG33">
        <f>COUNTIF(Table1[nella tua scuola è stato costituito un Team per l’Emergenza anche tramite le reti di scopo, integrato da figure specializzate del territorio],"si")</f>
        <v>3</v>
      </c>
      <c r="AH33">
        <f>COUNTIF(Table1[Points - nella tua scuola è stato costituito un Team per l’Emergenza anche tramite le reti di scopo, integrato da figure specializzate del territorio],"si")</f>
        <v>0</v>
      </c>
      <c r="AI33">
        <f>COUNTIF(Table1[Feedback - nella tua scuola è stato costituito un Team per l’Emergenza anche tramite le reti di scopo, integrato da figure specializzate del territorio],"si")</f>
        <v>0</v>
      </c>
      <c r="AJ33">
        <f>COUNTIF(Table1[nella tua scuola è presente uno psicologo scolastico o uno psicologo dei servizi della salute],"si")</f>
        <v>16</v>
      </c>
      <c r="AS33">
        <f>COUNTIF(Table1[il referente o i referenti per il contrasto al bullismo e al cyberbullismo hanno partecipato almeno una volta alla formazione sulla piattaforma ELISA (E-Learning degli Insegnanti sulle Strategie A...],"si;")</f>
        <v>27</v>
      </c>
      <c r="AT33">
        <f>COUNTIF(Table1[Points - il referente o i referenti per il contrasto al bullismo e al cyberbullismo hanno partecipato almeno una volta alla formazione sulla piattaforma ELISA (E-Learning degli Insegnanti sulle Strategie A...],"si;")</f>
        <v>0</v>
      </c>
      <c r="AU33">
        <f>COUNTIF(Table1[Feedback - il referente o i referenti per il contrasto al bullismo e al cyberbullismo hanno partecipato almeno una volta alla formazione sulla piattaforma ELISA (E-Learning degli Insegnanti sulle Strategie A...],"si;")</f>
        <v>0</v>
      </c>
      <c r="AV33">
        <f>COUNTIF(Table1[il dirigente scolastico ha partecipato almeno una volta alla formazione sulla piattaforma ELISA (E-Learning degli Insegnanti sulle Strategie Antibullismo -www.piattaformaelisa.it)],"si;")</f>
        <v>23</v>
      </c>
      <c r="AW33">
        <f>COUNTIF(Table1[Points - il dirigente scolastico ha partecipato almeno una volta alla formazione sulla piattaforma ELISA (E-Learning degli Insegnanti sulle Strategie Antibullismo -www.piattaformaelisa.it)],"si;")</f>
        <v>0</v>
      </c>
      <c r="AX33">
        <f>COUNTIF(Table1[Feedback - il dirigente scolastico ha partecipato almeno una volta alla formazione sulla piattaforma ELISA (E-Learning degli Insegnanti sulle Strategie Antibullismo -www.piattaformaelisa.it)],"si;")</f>
        <v>0</v>
      </c>
      <c r="AY33">
        <f>COUNTIF(Table1[la vostra scuola ha partecipato al monitoraggio sulla piattaforma ELISA],"si;")</f>
        <v>24</v>
      </c>
      <c r="BK33">
        <f>COUNTIF(Table1[la vostra scuola ha costituito gruppi di lavoro che includano il/i referente/i per la prevenzione del bullismo e del cyberbullismo, l’animatore digitale e altri docenti impegnati nelle attività di...],"si")</f>
        <v>22</v>
      </c>
      <c r="BL33">
        <f>COUNTIF(Table1[Points - la vostra scuola ha costituito gruppi di lavoro che includano il/i referente/i per la prevenzione del bullismo e del cyberbullismo, l’animatore digitale e altri docenti impegnati nelle attività di...],"si")</f>
        <v>0</v>
      </c>
      <c r="BM33">
        <f>COUNTIF(Table1[Feedback - la vostra scuola ha costituito gruppi di lavoro che includano il/i referente/i per la prevenzione del bullismo e del cyberbullismo, l’animatore digitale e altri docenti impegnati nelle attività di...],"si")</f>
        <v>0</v>
      </c>
      <c r="BN33">
        <f>COUNTIF(Table1[la vostra scuola ha costituito o è parte di una rete di scopo al fine di promuovere corsi di formazione mirati sul tema],"si")</f>
        <v>14</v>
      </c>
      <c r="BO33">
        <f>COUNTIF(Table1[Points - la vostra scuola ha costituito o è parte di una rete di scopo al fine di promuovere corsi di formazione mirati sul tema],"si")</f>
        <v>0</v>
      </c>
      <c r="BP33">
        <f>COUNTIF(Table1[Feedback - la vostra scuola ha costituito o è parte di una rete di scopo al fine di promuovere corsi di formazione mirati sul tema],"si")</f>
        <v>0</v>
      </c>
      <c r="BQ33">
        <f>COUNTIF(Table1[la vostra scuola ha realizzato incontri sul tema del bullismo e del cyberbullismo dedicati alle famiglie (Prevenzione primaria o universale)],"si")</f>
        <v>18</v>
      </c>
      <c r="BR33">
        <f>COUNTIF(Table1[Feedback - la vostra scuola ha realizzato incontri sul tema del bullismo e del cyberbullismo dedicati alle famiglie (Prevenzione primaria o universale)],"si")</f>
        <v>0</v>
      </c>
      <c r="BS33">
        <f>COUNTIF(Table1[Points - la vostra scuola ha realizzato incontri sul tema del bullismo e del cyberbullismo dedicati alle famiglie (Prevenzione primaria o universale)],"si")</f>
        <v>0</v>
      </c>
      <c r="BT33">
        <f>COUNTIF(Table1[la vostra scuola ha realizzato incontri sul tema del bullismo e del cyberbullismo dedicati a interlocutori docenti e personale ATA, nonché a tutte le figure presenti nella quotidianità della scuol...],"si")</f>
        <v>16</v>
      </c>
      <c r="BU33">
        <f>COUNTIF(Table1[Feedback - la vostra scuola ha realizzato incontri sul tema del bullismo e del cyberbullismo dedicati a interlocutori docenti e personale ATA, nonché a tutte le figure presenti nella quotidianità della scuol...],"si")</f>
        <v>0</v>
      </c>
      <c r="BV33">
        <f>COUNTIF(Table1[Points - la vostra scuola ha realizzato incontri sul tema del bullismo e del cyberbullismo dedicati a interlocutori docenti e personale ATA, nonché a tutte le figure presenti nella quotidianità della scuol...],"si")</f>
        <v>0</v>
      </c>
      <c r="BW33">
        <f>COUNTIF(Table1[la vostra scuola ha realizzato incontri di prevenzione al bullismo e al cyberbullismo dedicati alle studentesse e agli studenti (Prevenzione primaria o universale)],"si")</f>
        <v>29</v>
      </c>
      <c r="BX33">
        <f>COUNTIF(Table1[Feedback - la vostra scuola ha realizzato incontri di prevenzione al bullismo e al cyberbullismo dedicati alle studentesse e agli studenti (Prevenzione primaria o universale)],"si")</f>
        <v>0</v>
      </c>
      <c r="BY33">
        <f>COUNTIF(Table1[Points - la vostra scuola ha realizzato incontri di prevenzione al bullismo e al cyberbullismo dedicati alle studentesse e agli studenti (Prevenzione primaria o universale)],"si")</f>
        <v>0</v>
      </c>
      <c r="BZ33">
        <f>COUNTIF(Table1[la vostra scuola ha attivato azioni che si rivolgono in modo più strutturato e focalizzate su un gruppo a rischio, per condizioni di disagio o perché presenta una prima manifestazione del fenomeno...],"si")</f>
        <v>13</v>
      </c>
      <c r="CA33">
        <f>COUNTIF(Table1[Feedback - la vostra scuola ha attivato azioni che si rivolgono in modo più strutturato e focalizzate su un gruppo a rischio, per condizioni di disagio o perché presenta una prima manifestazione del fenomeno...],"si")</f>
        <v>0</v>
      </c>
      <c r="CB33">
        <f>COUNTIF(Table1[Points - la vostra scuola ha attivato azioni che si rivolgono in modo più strutturato e focalizzate su un gruppo a rischio, per condizioni di disagio o perché presenta una prima manifestazione del fenomeno...],"si")</f>
        <v>0</v>
      </c>
      <c r="CC33">
        <f>COUNTIF(Table1[la vostra scuola ha attivato azioni che si rivolgano a fasce della popolazione in cui il problema è già presente e in stato avanzato (situazioni di emergenza in cui sono state attivate azioni spec...],"si")</f>
        <v>3</v>
      </c>
      <c r="CD33">
        <f>COUNTIF(Table1[Feedback - la vostra scuola ha attivato azioni che si rivolgano a fasce della popolazione in cui il problema è già presente e in stato avanzato (situazioni di emergenza in cui sono state attivate azioni spec...],"si")</f>
        <v>0</v>
      </c>
      <c r="CE33">
        <f>COUNTIF(Table1[Points - la vostra scuola ha attivato azioni che si rivolgano a fasce della popolazione in cui il problema è già presente e in stato avanzato (situazioni di emergenza in cui sono state attivate azioni spec...],"si")</f>
        <v>0</v>
      </c>
      <c r="CF33">
        <f>COUNTIF(Table1[Nel vostro Istituto studentesse e studenti sono direttamente coinvolti nella realizzazione di iniziative per favorire il miglioramento del clima relazionale (o nelle azioni di contrasto ai fenomen...],"si")</f>
        <v>27</v>
      </c>
      <c r="CG33">
        <f>COUNTIF(Table1[Feedback - Nel vostro Istituto studentesse e studenti sono direttamente coinvolti nella realizzazione di iniziative per favorire il miglioramento del clima relazionale (o nelle azioni di contrasto ai fenomen...],"si")</f>
        <v>0</v>
      </c>
      <c r="CH33">
        <f>COUNTIF(Table1[Points - Nel vostro Istituto studentesse e studenti sono direttamente coinvolti nella realizzazione di iniziative per favorire il miglioramento del clima relazionale (o nelle azioni di contrasto ai fenomen...],"si")</f>
        <v>0</v>
      </c>
      <c r="CI33">
        <f>COUNTIF(Table1[la vostra scuola è dotata di un sistema di Rilevazione dei fenomeni di bullismo e cyberbullismo attraverso questionari e/o osservazioni],"si")</f>
        <v>23</v>
      </c>
      <c r="CO33">
        <f>COUNTIF(Table1[la vostra scuola è dotata di un sistema di segnalazione dei fenomeni di bullismo e cyberbullismo],"si")</f>
        <v>17</v>
      </c>
      <c r="CU33">
        <f>COUNTIF(Table1[la vostra scuola monitora con rilevazioni interne i casi di bullismo e di cyberbullismo],"si")</f>
        <v>25</v>
      </c>
      <c r="CV33">
        <f>COUNTIF(Table1[Feedback - la vostra scuola monitora con rilevazioni interne i casi di bullismo e di cyberbullismo],"si")</f>
        <v>0</v>
      </c>
      <c r="CW33">
        <f>COUNTIF(Table1[Points - la vostra scuola monitora con rilevazioni interne i casi di bullismo e di cyberbullismo],"si")</f>
        <v>0</v>
      </c>
      <c r="CX33">
        <f>COUNTIF(Table1[ La vostra scuola è dotata di una ePolicy d’istituto],"si")</f>
        <v>11</v>
      </c>
      <c r="CY33">
        <f>COUNTIF(Table1[Points -  La vostra scuola è dotata di una ePolicy d’istituto],"si")</f>
        <v>0</v>
      </c>
      <c r="CZ33">
        <f>COUNTIF(Table1[Feedback -  La vostra scuola è dotata di una ePolicy d’istituto],"si")</f>
        <v>0</v>
      </c>
      <c r="DA33">
        <f>COUNTIF(Table1[ La vostra scuola si sta dotando di una ePolicy d’istituto],"si")</f>
        <v>9</v>
      </c>
      <c r="DD33">
        <f>COUNTIF(Table1[nella vostra scuola le linee di indirizzo del Piano Triennale dell’Offerta Formativa (PTOF) e/o il Patto di Corresponsabilità Educativa (D.P.R. 235/07) contemplano misure dedicate alla prevenzione...],"si, entrambi")</f>
        <v>22</v>
      </c>
      <c r="DG33">
        <f>COUNTIF(Table1[il vostro Regolamento di istituto specifica possibili provvedimenti in risposta a casi di bullismo e di cyberbullismo in un’ottica di giustizia riparativa, dove la misura disciplinare assolve una ...],"si")</f>
        <v>26</v>
      </c>
      <c r="DH33">
        <f>COUNTIF(Table1[Points - il vostro Regolamento di istituto specifica possibili provvedimenti in risposta a casi di bullismo e di cyberbullismo in un’ottica di giustizia riparativa, dove la misura disciplinare assolve una ...],"si")</f>
        <v>0</v>
      </c>
      <c r="DI33">
        <f>COUNTIF(Table1[Feedback - il vostro Regolamento di istituto specifica possibili provvedimenti in risposta a casi di bullismo e di cyberbullismo in un’ottica di giustizia riparativa, dove la misura disciplinare assolve una ...],"si")</f>
        <v>0</v>
      </c>
      <c r="DJ33">
        <f>COUNTIF(Table1[il vostro Regolamento di istituto specifica quali siano gli organi competenti a erogare sanzioni e il relativo procedimento (art. 4 dello Statuto delle studentesse e degli studenti) ],"si")</f>
        <v>27</v>
      </c>
    </row>
    <row r="34" spans="15:114" x14ac:dyDescent="0.25">
      <c r="O34" t="s">
        <v>122</v>
      </c>
      <c r="R34">
        <f>COUNTIF(Table1[nella tua scuola è presente un referente per il contrasto al bullismo e al cyberbullismo],"no")</f>
        <v>0</v>
      </c>
      <c r="X34">
        <f>COUNTIF(Table1[nella tua scuola è presente più di un referente per il contrasto al bullismo e al cyberbullismo],"no")</f>
        <v>15</v>
      </c>
      <c r="Y34">
        <f>COUNTIF(Table1[Points - nella tua scuola è presente più di un referente per il contrasto al bullismo e al cyberbullismo],"no")</f>
        <v>0</v>
      </c>
      <c r="Z34">
        <f>COUNTIF(Table1[Feedback - nella tua scuola è presente più di un referente per il contrasto al bullismo e al cyberbullismo],"no")</f>
        <v>0</v>
      </c>
      <c r="AA34">
        <f>COUNTIF(Table1[nella tua scuola è stato costituito il Team Antibullismo],"no")</f>
        <v>7</v>
      </c>
      <c r="AB34">
        <f>COUNTIF(Table1[Points - nella tua scuola è stato costituito il Team Antibullismo],"no")</f>
        <v>0</v>
      </c>
      <c r="AC34">
        <f>COUNTIF(Table1[Feedback - nella tua scuola è stato costituito il Team Antibullismo],"no")</f>
        <v>0</v>
      </c>
      <c r="AD34">
        <f>COUNTIF(Table1[nella tua scuola è stato costituito il Team per l’Emergenza],"no")</f>
        <v>17</v>
      </c>
      <c r="AE34">
        <f>COUNTIF(Table1[Points - nella tua scuola è stato costituito il Team per l’Emergenza],"no")</f>
        <v>0</v>
      </c>
      <c r="AF34">
        <f>COUNTIF(Table1[Feedback - nella tua scuola è stato costituito il Team per l’Emergenza],"no")</f>
        <v>0</v>
      </c>
      <c r="AG34">
        <f>COUNTIF(Table1[nella tua scuola è stato costituito un Team per l’Emergenza anche tramite le reti di scopo, integrato da figure specializzate del territorio],"no")</f>
        <v>27</v>
      </c>
      <c r="AH34">
        <f>COUNTIF(Table1[Points - nella tua scuola è stato costituito un Team per l’Emergenza anche tramite le reti di scopo, integrato da figure specializzate del territorio],"no")</f>
        <v>0</v>
      </c>
      <c r="AI34">
        <f>COUNTIF(Table1[Feedback - nella tua scuola è stato costituito un Team per l’Emergenza anche tramite le reti di scopo, integrato da figure specializzate del territorio],"no")</f>
        <v>0</v>
      </c>
      <c r="AJ34">
        <f>COUNTIF(Table1[nella tua scuola è presente uno psicologo scolastico o uno psicologo dei servizi della salute],"no")</f>
        <v>14</v>
      </c>
      <c r="AS34">
        <f>COUNTIF(Table1[il referente o i referenti per il contrasto al bullismo e al cyberbullismo hanno partecipato almeno una volta alla formazione sulla piattaforma ELISA (E-Learning degli Insegnanti sulle Strategie A...],"no;")</f>
        <v>3</v>
      </c>
      <c r="AT34">
        <f>COUNTIF(Table1[Points - il referente o i referenti per il contrasto al bullismo e al cyberbullismo hanno partecipato almeno una volta alla formazione sulla piattaforma ELISA (E-Learning degli Insegnanti sulle Strategie A...],"no;")</f>
        <v>0</v>
      </c>
      <c r="AU34">
        <f>COUNTIF(Table1[Feedback - il referente o i referenti per il contrasto al bullismo e al cyberbullismo hanno partecipato almeno una volta alla formazione sulla piattaforma ELISA (E-Learning degli Insegnanti sulle Strategie A...],"no;")</f>
        <v>0</v>
      </c>
      <c r="AV34">
        <f>COUNTIF(Table1[il dirigente scolastico ha partecipato almeno una volta alla formazione sulla piattaforma ELISA (E-Learning degli Insegnanti sulle Strategie Antibullismo -www.piattaformaelisa.it)],"no;")</f>
        <v>6</v>
      </c>
      <c r="AW34">
        <f>COUNTIF(Table1[Points - il dirigente scolastico ha partecipato almeno una volta alla formazione sulla piattaforma ELISA (E-Learning degli Insegnanti sulle Strategie Antibullismo -www.piattaformaelisa.it)],"no;")</f>
        <v>0</v>
      </c>
      <c r="AX34">
        <f>COUNTIF(Table1[Feedback - il dirigente scolastico ha partecipato almeno una volta alla formazione sulla piattaforma ELISA (E-Learning degli Insegnanti sulle Strategie Antibullismo -www.piattaformaelisa.it)],"no;")</f>
        <v>0</v>
      </c>
      <c r="AY34">
        <f>COUNTIF(Table1[la vostra scuola ha partecipato al monitoraggio sulla piattaforma ELISA],"no;")</f>
        <v>5</v>
      </c>
      <c r="BK34">
        <f>COUNTIF(Table1[la vostra scuola ha costituito gruppi di lavoro che includano il/i referente/i per la prevenzione del bullismo e del cyberbullismo, l’animatore digitale e altri docenti impegnati nelle attività di...],"no")</f>
        <v>8</v>
      </c>
      <c r="BL34">
        <f>COUNTIF(Table1[Points - la vostra scuola ha costituito gruppi di lavoro che includano il/i referente/i per la prevenzione del bullismo e del cyberbullismo, l’animatore digitale e altri docenti impegnati nelle attività di...],"no")</f>
        <v>0</v>
      </c>
      <c r="BM34">
        <f>COUNTIF(Table1[Feedback - la vostra scuola ha costituito gruppi di lavoro che includano il/i referente/i per la prevenzione del bullismo e del cyberbullismo, l’animatore digitale e altri docenti impegnati nelle attività di...],"no")</f>
        <v>0</v>
      </c>
      <c r="BN34">
        <f>COUNTIF(Table1[la vostra scuola ha costituito o è parte di una rete di scopo al fine di promuovere corsi di formazione mirati sul tema],"no")</f>
        <v>16</v>
      </c>
      <c r="BO34">
        <f>COUNTIF(Table1[Points - la vostra scuola ha costituito o è parte di una rete di scopo al fine di promuovere corsi di formazione mirati sul tema],"no")</f>
        <v>0</v>
      </c>
      <c r="BP34">
        <f>COUNTIF(Table1[Feedback - la vostra scuola ha costituito o è parte di una rete di scopo al fine di promuovere corsi di formazione mirati sul tema],"no")</f>
        <v>0</v>
      </c>
      <c r="BQ34">
        <f>COUNTIF(Table1[la vostra scuola ha realizzato incontri sul tema del bullismo e del cyberbullismo dedicati alle famiglie (Prevenzione primaria o universale)],"no")</f>
        <v>12</v>
      </c>
      <c r="BR34">
        <f>COUNTIF(Table1[Feedback - la vostra scuola ha realizzato incontri sul tema del bullismo e del cyberbullismo dedicati alle famiglie (Prevenzione primaria o universale)],"no")</f>
        <v>0</v>
      </c>
      <c r="BS34">
        <f>COUNTIF(Table1[Points - la vostra scuola ha realizzato incontri sul tema del bullismo e del cyberbullismo dedicati alle famiglie (Prevenzione primaria o universale)],"no")</f>
        <v>0</v>
      </c>
      <c r="BT34">
        <f>COUNTIF(Table1[la vostra scuola ha realizzato incontri sul tema del bullismo e del cyberbullismo dedicati a interlocutori docenti e personale ATA, nonché a tutte le figure presenti nella quotidianità della scuol...],"no")</f>
        <v>14</v>
      </c>
      <c r="BU34">
        <f>COUNTIF(Table1[Feedback - la vostra scuola ha realizzato incontri sul tema del bullismo e del cyberbullismo dedicati a interlocutori docenti e personale ATA, nonché a tutte le figure presenti nella quotidianità della scuol...],"no")</f>
        <v>0</v>
      </c>
      <c r="BV34">
        <f>COUNTIF(Table1[Points - la vostra scuola ha realizzato incontri sul tema del bullismo e del cyberbullismo dedicati a interlocutori docenti e personale ATA, nonché a tutte le figure presenti nella quotidianità della scuol...],"no")</f>
        <v>0</v>
      </c>
      <c r="BW34">
        <f>COUNTIF(Table1[la vostra scuola ha realizzato incontri di prevenzione al bullismo e al cyberbullismo dedicati alle studentesse e agli studenti (Prevenzione primaria o universale)],"no")</f>
        <v>1</v>
      </c>
      <c r="BX34">
        <f>COUNTIF(Table1[Feedback - la vostra scuola ha realizzato incontri di prevenzione al bullismo e al cyberbullismo dedicati alle studentesse e agli studenti (Prevenzione primaria o universale)],"no")</f>
        <v>0</v>
      </c>
      <c r="BY34">
        <f>COUNTIF(Table1[Points - la vostra scuola ha realizzato incontri di prevenzione al bullismo e al cyberbullismo dedicati alle studentesse e agli studenti (Prevenzione primaria o universale)],"no")</f>
        <v>0</v>
      </c>
      <c r="BZ34">
        <f>COUNTIF(Table1[la vostra scuola ha attivato azioni che si rivolgono in modo più strutturato e focalizzate su un gruppo a rischio, per condizioni di disagio o perché presenta una prima manifestazione del fenomeno...],"no")</f>
        <v>3</v>
      </c>
      <c r="CA34">
        <f>COUNTIF(Table1[Feedback - la vostra scuola ha attivato azioni che si rivolgono in modo più strutturato e focalizzate su un gruppo a rischio, per condizioni di disagio o perché presenta una prima manifestazione del fenomeno...],"no")</f>
        <v>0</v>
      </c>
      <c r="CB34">
        <f>COUNTIF(Table1[Points - la vostra scuola ha attivato azioni che si rivolgono in modo più strutturato e focalizzate su un gruppo a rischio, per condizioni di disagio o perché presenta una prima manifestazione del fenomeno...],"no")</f>
        <v>0</v>
      </c>
      <c r="CC34">
        <f>COUNTIF(Table1[la vostra scuola ha attivato azioni che si rivolgano a fasce della popolazione in cui il problema è già presente e in stato avanzato (situazioni di emergenza in cui sono state attivate azioni spec...],"no")</f>
        <v>2</v>
      </c>
      <c r="CD34">
        <f>COUNTIF(Table1[Feedback - la vostra scuola ha attivato azioni che si rivolgano a fasce della popolazione in cui il problema è già presente e in stato avanzato (situazioni di emergenza in cui sono state attivate azioni spec...],"no")</f>
        <v>0</v>
      </c>
      <c r="CE34">
        <f>COUNTIF(Table1[Points - la vostra scuola ha attivato azioni che si rivolgano a fasce della popolazione in cui il problema è già presente e in stato avanzato (situazioni di emergenza in cui sono state attivate azioni spec...],"no")</f>
        <v>0</v>
      </c>
      <c r="CF34">
        <f>COUNTIF(Table1[Nel vostro Istituto studentesse e studenti sono direttamente coinvolti nella realizzazione di iniziative per favorire il miglioramento del clima relazionale (o nelle azioni di contrasto ai fenomen...],"no")</f>
        <v>3</v>
      </c>
      <c r="CG34">
        <f>COUNTIF(Table1[Feedback - Nel vostro Istituto studentesse e studenti sono direttamente coinvolti nella realizzazione di iniziative per favorire il miglioramento del clima relazionale (o nelle azioni di contrasto ai fenomen...],"no")</f>
        <v>0</v>
      </c>
      <c r="CH34">
        <f>COUNTIF(Table1[Points - Nel vostro Istituto studentesse e studenti sono direttamente coinvolti nella realizzazione di iniziative per favorire il miglioramento del clima relazionale (o nelle azioni di contrasto ai fenomen...],"no")</f>
        <v>0</v>
      </c>
      <c r="CI34">
        <f>COUNTIF(Table1[la vostra scuola è dotata di un sistema di Rilevazione dei fenomeni di bullismo e cyberbullismo attraverso questionari e/o osservazioni],"no")</f>
        <v>7</v>
      </c>
      <c r="CO34">
        <f>COUNTIF(Table1[la vostra scuola è dotata di un sistema di segnalazione dei fenomeni di bullismo e cyberbullismo],"no")</f>
        <v>13</v>
      </c>
      <c r="CU34">
        <f>COUNTIF(Table1[la vostra scuola monitora con rilevazioni interne i casi di bullismo e di cyberbullismo],"no")</f>
        <v>5</v>
      </c>
      <c r="CV34">
        <f>COUNTIF(Table1[Feedback - la vostra scuola monitora con rilevazioni interne i casi di bullismo e di cyberbullismo],"no")</f>
        <v>0</v>
      </c>
      <c r="CW34">
        <f>COUNTIF(Table1[Points - la vostra scuola monitora con rilevazioni interne i casi di bullismo e di cyberbullismo],"no")</f>
        <v>0</v>
      </c>
      <c r="CX34">
        <f>COUNTIF(Table1[ La vostra scuola è dotata di una ePolicy d’istituto],"no")</f>
        <v>8</v>
      </c>
      <c r="CY34">
        <f>COUNTIF(Table1[Points -  La vostra scuola è dotata di una ePolicy d’istituto],"no")</f>
        <v>0</v>
      </c>
      <c r="CZ34">
        <f>COUNTIF(Table1[Feedback -  La vostra scuola è dotata di una ePolicy d’istituto],"no")</f>
        <v>0</v>
      </c>
      <c r="DA34">
        <f>COUNTIF(Table1[ La vostra scuola si sta dotando di una ePolicy d’istituto],"no")</f>
        <v>6</v>
      </c>
      <c r="DD34">
        <f>COUNTIF(Table1[nella vostra scuola le linee di indirizzo del Piano Triennale dell’Offerta Formativa (PTOF) e/o il Patto di Corresponsabilità Educativa (D.P.R. 235/07) contemplano misure dedicate alla prevenzione...],"si, solo il Patto di Corresponsabilità Educativa ")</f>
        <v>2</v>
      </c>
      <c r="DG34">
        <f>COUNTIF(Table1[il vostro Regolamento di istituto specifica possibili provvedimenti in risposta a casi di bullismo e di cyberbullismo in un’ottica di giustizia riparativa, dove la misura disciplinare assolve una ...],"no")</f>
        <v>4</v>
      </c>
      <c r="DH34">
        <f>COUNTIF(Table1[Points - il vostro Regolamento di istituto specifica possibili provvedimenti in risposta a casi di bullismo e di cyberbullismo in un’ottica di giustizia riparativa, dove la misura disciplinare assolve una ...],"no")</f>
        <v>0</v>
      </c>
      <c r="DI34">
        <f>COUNTIF(Table1[Feedback - il vostro Regolamento di istituto specifica possibili provvedimenti in risposta a casi di bullismo e di cyberbullismo in un’ottica di giustizia riparativa, dove la misura disciplinare assolve una ...],"no")</f>
        <v>0</v>
      </c>
      <c r="DJ34">
        <f>COUNTIF(Table1[il vostro Regolamento di istituto specifica quali siano gli organi competenti a erogare sanzioni e il relativo procedimento (art. 4 dello Statuto delle studentesse e degli studenti) ],"no")</f>
        <v>3</v>
      </c>
    </row>
    <row r="35" spans="15:114" ht="82.5" customHeight="1" x14ac:dyDescent="0.25">
      <c r="AV35">
        <v>1</v>
      </c>
      <c r="AY35">
        <v>1</v>
      </c>
      <c r="BZ35">
        <f>COUNTIF(Table1[la vostra scuola ha attivato azioni che si rivolgono in modo più strutturato e focalizzate su un gruppo a rischio, per condizioni di disagio o perché presenta una prima manifestazione del fenomeno...],"no, non sono state rilevate condizioni di disagio o di prime manifestazioni del fenomeno")</f>
        <v>14</v>
      </c>
      <c r="CC35">
        <f>COUNTIF(Table1[la vostra scuola ha attivato azioni che si rivolgano a fasce della popolazione in cui il problema è già presente e in stato avanzato (situazioni di emergenza in cui sono state attivate azioni spec...],"no, non sono stati rilevati episodi conclamati di bullismo o cyberbullismo")</f>
        <v>25</v>
      </c>
      <c r="CI35">
        <f>COUNTIF(Table1[la vostra scuola è dotata di un sistema di Rilevazione dei fenomeni di bullismo e cyberbullismo attraverso questionari e/o osservazioni],"altro")</f>
        <v>0</v>
      </c>
      <c r="CU35" s="7" t="s">
        <v>149</v>
      </c>
      <c r="CX35">
        <f>COUNTIF(Table1[ La vostra scuola è dotata di una ePolicy d’istituto],"si, l'E-Policy proposta da generazioni connesse https://www.generazioniconnesse.it/site/it/moduli-epolicy/")</f>
        <v>11</v>
      </c>
      <c r="DA35">
        <f>COUNTIF(Table1[ La vostra scuola si sta dotando di una ePolicy d’istituto],"si, l'E-Policy proposta da generazioni connesse https://www.generazioniconnesse.it/site/it/moduli-epolicy/")</f>
        <v>15</v>
      </c>
      <c r="DD35">
        <f>COUNTIF(Table1[nella vostra scuola le linee di indirizzo del Piano Triennale dell’Offerta Formativa (PTOF) e/o il Patto di Corresponsabilità Educativa (D.P.R. 235/07) contemplano misure dedicate alla prevenzione...],"si, solo il PTOF")</f>
        <v>6</v>
      </c>
    </row>
    <row r="36" spans="15:114" x14ac:dyDescent="0.25">
      <c r="U36">
        <v>2</v>
      </c>
      <c r="AM36">
        <v>1</v>
      </c>
      <c r="BB36">
        <v>5</v>
      </c>
      <c r="BE36">
        <v>10</v>
      </c>
      <c r="DD36">
        <f>COUNTIF(Table1[nella vostra scuola le linee di indirizzo del Piano Triennale dell’Offerta Formativa (PTOF) e/o il Patto di Corresponsabilità Educativa (D.P.R. 235/07) contemplano misure dedicate alla prevenzione...],"no")</f>
        <v>0</v>
      </c>
    </row>
    <row r="37" spans="15:114" x14ac:dyDescent="0.25">
      <c r="U37">
        <v>12</v>
      </c>
      <c r="AM37">
        <v>21</v>
      </c>
      <c r="BB37">
        <v>10</v>
      </c>
      <c r="BE37">
        <v>9</v>
      </c>
    </row>
    <row r="38" spans="15:114" x14ac:dyDescent="0.25">
      <c r="U38">
        <v>16</v>
      </c>
      <c r="AM38">
        <v>16</v>
      </c>
      <c r="BB38">
        <v>6</v>
      </c>
      <c r="BE38">
        <v>3</v>
      </c>
    </row>
    <row r="39" spans="15:114" x14ac:dyDescent="0.25">
      <c r="U39">
        <v>0</v>
      </c>
      <c r="AM39">
        <v>23</v>
      </c>
      <c r="BB39">
        <v>2</v>
      </c>
      <c r="BE39">
        <v>1</v>
      </c>
    </row>
    <row r="40" spans="15:114" x14ac:dyDescent="0.25">
      <c r="AM40">
        <v>12</v>
      </c>
      <c r="BB40">
        <v>1</v>
      </c>
      <c r="BE40">
        <v>1</v>
      </c>
    </row>
    <row r="41" spans="15:114" x14ac:dyDescent="0.25">
      <c r="AM41">
        <v>6</v>
      </c>
      <c r="BB41">
        <v>5</v>
      </c>
      <c r="BE41">
        <v>3</v>
      </c>
    </row>
    <row r="42" spans="15:114" x14ac:dyDescent="0.25">
      <c r="AM42">
        <v>3</v>
      </c>
      <c r="BB42">
        <v>0</v>
      </c>
      <c r="BE42">
        <v>1</v>
      </c>
    </row>
    <row r="43" spans="15:114" x14ac:dyDescent="0.25">
      <c r="BB43">
        <v>2</v>
      </c>
      <c r="BE43">
        <v>0</v>
      </c>
    </row>
    <row r="44" spans="15:114" x14ac:dyDescent="0.25">
      <c r="BB44">
        <v>12</v>
      </c>
      <c r="BE44">
        <v>11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40569-8FF1-4E24-BDD7-34960631F31E}">
  <dimension ref="A1:AY21"/>
  <sheetViews>
    <sheetView tabSelected="1" workbookViewId="0">
      <selection activeCell="Q33" sqref="Q33"/>
    </sheetView>
  </sheetViews>
  <sheetFormatPr defaultRowHeight="15" x14ac:dyDescent="0.25"/>
  <cols>
    <col min="2" max="2" width="11" customWidth="1"/>
    <col min="5" max="5" width="13.28515625" customWidth="1"/>
    <col min="6" max="6" width="17" customWidth="1"/>
    <col min="10" max="10" width="15.7109375" customWidth="1"/>
    <col min="11" max="11" width="12.85546875" customWidth="1"/>
    <col min="12" max="12" width="12.7109375" customWidth="1"/>
    <col min="14" max="14" width="16" customWidth="1"/>
    <col min="15" max="15" width="13.42578125" customWidth="1"/>
    <col min="16" max="16" width="13.28515625" customWidth="1"/>
    <col min="17" max="17" width="13.140625" customWidth="1"/>
    <col min="18" max="18" width="17" customWidth="1"/>
    <col min="19" max="19" width="15.28515625" customWidth="1"/>
    <col min="20" max="20" width="19.140625" customWidth="1"/>
    <col min="21" max="21" width="16.28515625" customWidth="1"/>
    <col min="22" max="22" width="15.42578125" customWidth="1"/>
    <col min="23" max="23" width="14.5703125" customWidth="1"/>
    <col min="24" max="24" width="12.42578125" customWidth="1"/>
    <col min="25" max="25" width="14" customWidth="1"/>
    <col min="26" max="27" width="18.7109375" customWidth="1"/>
    <col min="28" max="28" width="16.28515625" customWidth="1"/>
    <col min="29" max="29" width="13.7109375" customWidth="1"/>
    <col min="30" max="30" width="18.140625" customWidth="1"/>
    <col min="31" max="31" width="17" customWidth="1"/>
    <col min="32" max="32" width="19.42578125" customWidth="1"/>
    <col min="33" max="33" width="17.7109375" customWidth="1"/>
    <col min="34" max="34" width="20.5703125" customWidth="1"/>
    <col min="35" max="35" width="15" customWidth="1"/>
    <col min="36" max="36" width="16.42578125" customWidth="1"/>
    <col min="37" max="37" width="13.85546875" customWidth="1"/>
    <col min="38" max="38" width="15.140625" customWidth="1"/>
    <col min="39" max="39" width="13.28515625" customWidth="1"/>
    <col min="40" max="40" width="12.7109375" customWidth="1"/>
    <col min="42" max="42" width="19.5703125" customWidth="1"/>
    <col min="44" max="44" width="20.140625" customWidth="1"/>
    <col min="46" max="46" width="23.85546875" customWidth="1"/>
    <col min="47" max="47" width="14" customWidth="1"/>
    <col min="48" max="48" width="17.7109375" customWidth="1"/>
    <col min="49" max="49" width="16.5703125" customWidth="1"/>
    <col min="50" max="50" width="18.140625" customWidth="1"/>
    <col min="51" max="51" width="17.5703125" customWidth="1"/>
  </cols>
  <sheetData>
    <row r="1" spans="1:51" s="5" customFormat="1" ht="76.5" customHeight="1" x14ac:dyDescent="0.25">
      <c r="A1" s="12" t="s">
        <v>268</v>
      </c>
      <c r="B1" s="25" t="s">
        <v>17</v>
      </c>
      <c r="C1" s="25"/>
      <c r="D1" s="25" t="s">
        <v>23</v>
      </c>
      <c r="E1" s="25"/>
      <c r="F1" s="25" t="s">
        <v>26</v>
      </c>
      <c r="G1" s="25"/>
      <c r="H1" s="25" t="s">
        <v>29</v>
      </c>
      <c r="I1" s="25"/>
      <c r="J1" s="25" t="s">
        <v>32</v>
      </c>
      <c r="K1" s="25"/>
      <c r="L1" s="25" t="s">
        <v>35</v>
      </c>
      <c r="M1" s="25"/>
      <c r="N1" s="25" t="s">
        <v>269</v>
      </c>
      <c r="O1" s="25"/>
      <c r="P1" s="25" t="s">
        <v>270</v>
      </c>
      <c r="Q1" s="25"/>
      <c r="R1" s="25" t="s">
        <v>50</v>
      </c>
      <c r="S1" s="25"/>
      <c r="T1" s="31" t="s">
        <v>271</v>
      </c>
      <c r="U1" s="31"/>
      <c r="V1" s="25" t="s">
        <v>65</v>
      </c>
      <c r="W1" s="25"/>
      <c r="X1" s="25" t="s">
        <v>272</v>
      </c>
      <c r="Y1" s="25"/>
      <c r="Z1" s="25" t="s">
        <v>273</v>
      </c>
      <c r="AA1" s="25"/>
      <c r="AB1" s="25" t="s">
        <v>274</v>
      </c>
      <c r="AC1" s="25"/>
      <c r="AD1" s="25" t="s">
        <v>275</v>
      </c>
      <c r="AE1" s="25"/>
      <c r="AF1" s="25" t="s">
        <v>276</v>
      </c>
      <c r="AG1" s="25"/>
      <c r="AH1" s="25" t="s">
        <v>83</v>
      </c>
      <c r="AI1" s="25"/>
      <c r="AJ1" s="25" t="s">
        <v>86</v>
      </c>
      <c r="AK1" s="25"/>
      <c r="AL1" s="25" t="s">
        <v>92</v>
      </c>
      <c r="AM1" s="25"/>
      <c r="AN1" s="25" t="s">
        <v>98</v>
      </c>
      <c r="AO1" s="25"/>
      <c r="AP1" s="25" t="s">
        <v>101</v>
      </c>
      <c r="AQ1" s="25"/>
      <c r="AR1" s="25" t="s">
        <v>104</v>
      </c>
      <c r="AS1" s="25"/>
      <c r="AT1" s="25" t="s">
        <v>107</v>
      </c>
      <c r="AU1" s="25"/>
      <c r="AV1" s="25" t="s">
        <v>110</v>
      </c>
      <c r="AW1" s="25"/>
      <c r="AX1" s="25" t="s">
        <v>113</v>
      </c>
      <c r="AY1" s="25"/>
    </row>
    <row r="2" spans="1:51" x14ac:dyDescent="0.25">
      <c r="A2" s="26" t="s">
        <v>131</v>
      </c>
      <c r="B2" s="15" t="s">
        <v>120</v>
      </c>
      <c r="C2" s="14">
        <f>COUNTIF(Table1[nella tua scuola è presente un referente per il contrasto al bullismo e al cyberbullismo],"si")</f>
        <v>30</v>
      </c>
      <c r="D2" s="15" t="s">
        <v>120</v>
      </c>
      <c r="E2" s="14">
        <f>COUNTIF(Table1[nella tua scuola è presente più di un referente per il contrasto al bullismo e al cyberbullismo],"si")</f>
        <v>15</v>
      </c>
      <c r="F2" s="15" t="s">
        <v>120</v>
      </c>
      <c r="G2" s="14">
        <f>COUNTIF(Table1[nella tua scuola è stato costituito il Team Antibullismo],"si")</f>
        <v>23</v>
      </c>
      <c r="H2" s="15" t="s">
        <v>120</v>
      </c>
      <c r="I2" s="14">
        <f>COUNTIF(Table1[nella tua scuola è stato costituito il Team per l’Emergenza],"si")</f>
        <v>13</v>
      </c>
      <c r="J2" s="15" t="s">
        <v>120</v>
      </c>
      <c r="K2" s="14">
        <f>COUNTIF(Table1[nella tua scuola è stato costituito un Team per l’Emergenza anche tramite le reti di scopo, integrato da figure specializzate del territorio],"si")</f>
        <v>3</v>
      </c>
      <c r="L2" s="15" t="s">
        <v>120</v>
      </c>
      <c r="M2" s="14">
        <f>COUNTIF(Table1[nella tua scuola è presente uno psicologo scolastico o uno psicologo dei servizi della salute],"si")</f>
        <v>16</v>
      </c>
      <c r="N2" s="15" t="s">
        <v>120</v>
      </c>
      <c r="O2" s="14">
        <f>COUNTIF(Table1[il referente o i referenti per il contrasto al bullismo e al cyberbullismo hanno partecipato almeno una volta alla formazione sulla piattaforma ELISA (E-Learning degli Insegnanti sulle Strategie A...],"si;")</f>
        <v>27</v>
      </c>
      <c r="P2" s="15" t="s">
        <v>120</v>
      </c>
      <c r="Q2" s="14">
        <f>COUNTIF(Table1[il dirigente scolastico ha partecipato almeno una volta alla formazione sulla piattaforma ELISA (E-Learning degli Insegnanti sulle Strategie Antibullismo -www.piattaformaelisa.it)],"si;")</f>
        <v>23</v>
      </c>
      <c r="R2" s="15" t="s">
        <v>120</v>
      </c>
      <c r="S2" s="14">
        <f>COUNTIF(Table1[la vostra scuola ha partecipato al monitoraggio sulla piattaforma ELISA],"si;")</f>
        <v>24</v>
      </c>
      <c r="T2" s="15" t="s">
        <v>120</v>
      </c>
      <c r="U2" s="14">
        <f>COUNTIF(Table1[la vostra scuola ha costituito gruppi di lavoro che includano il/i referente/i per la prevenzione del bullismo e del cyberbullismo, l’animatore digitale e altri docenti impegnati nelle attività di...],"si")</f>
        <v>22</v>
      </c>
      <c r="V2" s="15" t="s">
        <v>120</v>
      </c>
      <c r="W2" s="14">
        <f>COUNTIF(Table1[la vostra scuola ha costituito o è parte di una rete di scopo al fine di promuovere corsi di formazione mirati sul tema],"si")</f>
        <v>14</v>
      </c>
      <c r="X2" s="15" t="s">
        <v>120</v>
      </c>
      <c r="Y2" s="14">
        <f>COUNTIF(Table1[la vostra scuola ha realizzato incontri sul tema del bullismo e del cyberbullismo dedicati alle famiglie (Prevenzione primaria o universale)],"si")</f>
        <v>18</v>
      </c>
      <c r="Z2" s="15" t="s">
        <v>120</v>
      </c>
      <c r="AA2" s="14">
        <f>COUNTIF(Table1[la vostra scuola ha realizzato incontri sul tema del bullismo e del cyberbullismo dedicati a interlocutori docenti e personale ATA, nonché a tutte le figure presenti nella quotidianità della scuol...],"si")</f>
        <v>16</v>
      </c>
      <c r="AB2" s="16" t="s">
        <v>120</v>
      </c>
      <c r="AC2" s="14">
        <f>COUNTIF(Table1[la vostra scuola ha realizzato incontri di prevenzione al bullismo e al cyberbullismo dedicati alle studentesse e agli studenti (Prevenzione primaria o universale)],"si")</f>
        <v>29</v>
      </c>
      <c r="AD2" s="16" t="s">
        <v>120</v>
      </c>
      <c r="AE2" s="14">
        <f>COUNTIF(Table1[la vostra scuola ha attivato azioni che si rivolgono in modo più strutturato e focalizzate su un gruppo a rischio, per condizioni di disagio o perché presenta una prima manifestazione del fenomeno...],"si")</f>
        <v>13</v>
      </c>
      <c r="AF2" s="16" t="s">
        <v>120</v>
      </c>
      <c r="AG2" s="14">
        <f>COUNTIF(Table1[la vostra scuola ha attivato azioni che si rivolgano a fasce della popolazione in cui il problema è già presente e in stato avanzato (situazioni di emergenza in cui sono state attivate azioni spec...],"si")</f>
        <v>3</v>
      </c>
      <c r="AH2" s="16" t="s">
        <v>120</v>
      </c>
      <c r="AI2" s="14">
        <f>COUNTIF(Table1[Nel vostro Istituto studentesse e studenti sono direttamente coinvolti nella realizzazione di iniziative per favorire il miglioramento del clima relazionale (o nelle azioni di contrasto ai fenomen...],"si")</f>
        <v>27</v>
      </c>
      <c r="AJ2" s="16" t="s">
        <v>120</v>
      </c>
      <c r="AK2" s="14">
        <f>COUNTIF(Table1[la vostra scuola è dotata di un sistema di Rilevazione dei fenomeni di bullismo e cyberbullismo attraverso questionari e/o osservazioni],"si")</f>
        <v>23</v>
      </c>
      <c r="AL2" s="16" t="s">
        <v>120</v>
      </c>
      <c r="AM2" s="14">
        <f>COUNTIF(Table1[la vostra scuola è dotata di un sistema di segnalazione dei fenomeni di bullismo e cyberbullismo],"si")</f>
        <v>17</v>
      </c>
      <c r="AN2" s="16" t="s">
        <v>120</v>
      </c>
      <c r="AO2" s="14">
        <f>COUNTIF(Table1[la vostra scuola monitora con rilevazioni interne i casi di bullismo e di cyberbullismo],"si")</f>
        <v>25</v>
      </c>
      <c r="AP2" s="16" t="s">
        <v>120</v>
      </c>
      <c r="AQ2" s="14">
        <f>COUNTIF(Table1[ La vostra scuola è dotata di una ePolicy d’istituto],"si")</f>
        <v>11</v>
      </c>
      <c r="AR2" s="16" t="s">
        <v>120</v>
      </c>
      <c r="AS2" s="14">
        <f>COUNTIF(Table1[ La vostra scuola si sta dotando di una ePolicy d’istituto],"si")</f>
        <v>9</v>
      </c>
      <c r="AT2" s="16" t="s">
        <v>129</v>
      </c>
      <c r="AU2" s="14">
        <f>COUNTIF(Table1[nella vostra scuola le linee di indirizzo del Piano Triennale dell’Offerta Formativa (PTOF) e/o il Patto di Corresponsabilità Educativa (D.P.R. 235/07) contemplano misure dedicate alla prevenzione...],"si, entrambi")</f>
        <v>22</v>
      </c>
      <c r="AV2" s="16" t="s">
        <v>120</v>
      </c>
      <c r="AW2" s="14">
        <f>COUNTIF(Table1[il vostro Regolamento di istituto specifica possibili provvedimenti in risposta a casi di bullismo e di cyberbullismo in un’ottica di giustizia riparativa, dove la misura disciplinare assolve una ...],"si")</f>
        <v>26</v>
      </c>
      <c r="AX2" s="16" t="s">
        <v>120</v>
      </c>
      <c r="AY2" s="14">
        <f>COUNTIF(Table1[il vostro Regolamento di istituto specifica quali siano gli organi competenti a erogare sanzioni e il relativo procedimento (art. 4 dello Statuto delle studentesse e degli studenti) ],"si")</f>
        <v>27</v>
      </c>
    </row>
    <row r="3" spans="1:51" x14ac:dyDescent="0.25">
      <c r="A3" s="27"/>
      <c r="B3" s="17" t="s">
        <v>122</v>
      </c>
      <c r="C3" s="14">
        <f>COUNTIF(Table1[nella tua scuola è presente un referente per il contrasto al bullismo e al cyberbullismo],"no")</f>
        <v>0</v>
      </c>
      <c r="D3" s="17" t="s">
        <v>122</v>
      </c>
      <c r="E3" s="14">
        <f>COUNTIF(Table1[nella tua scuola è presente più di un referente per il contrasto al bullismo e al cyberbullismo],"no")</f>
        <v>15</v>
      </c>
      <c r="F3" s="17" t="s">
        <v>122</v>
      </c>
      <c r="G3" s="14">
        <f>COUNTIF(Table1[nella tua scuola è stato costituito il Team Antibullismo],"no")</f>
        <v>7</v>
      </c>
      <c r="H3" s="17" t="s">
        <v>122</v>
      </c>
      <c r="I3" s="14">
        <f>COUNTIF(Table1[nella tua scuola è stato costituito il Team per l’Emergenza],"no")</f>
        <v>17</v>
      </c>
      <c r="J3" s="17" t="s">
        <v>122</v>
      </c>
      <c r="K3" s="14">
        <f>COUNTIF(Table1[nella tua scuola è stato costituito un Team per l’Emergenza anche tramite le reti di scopo, integrato da figure specializzate del territorio],"no")</f>
        <v>27</v>
      </c>
      <c r="L3" s="17" t="s">
        <v>122</v>
      </c>
      <c r="M3" s="14">
        <f>COUNTIF(Table1[nella tua scuola è presente uno psicologo scolastico o uno psicologo dei servizi della salute],"no")</f>
        <v>14</v>
      </c>
      <c r="N3" s="17" t="s">
        <v>122</v>
      </c>
      <c r="O3" s="14">
        <f>COUNTIF(Table1[il referente o i referenti per il contrasto al bullismo e al cyberbullismo hanno partecipato almeno una volta alla formazione sulla piattaforma ELISA (E-Learning degli Insegnanti sulle Strategie A...],"no;")</f>
        <v>3</v>
      </c>
      <c r="P3" s="17" t="s">
        <v>122</v>
      </c>
      <c r="Q3" s="14">
        <f>COUNTIF(Table1[il dirigente scolastico ha partecipato almeno una volta alla formazione sulla piattaforma ELISA (E-Learning degli Insegnanti sulle Strategie Antibullismo -www.piattaformaelisa.it)],"no;")</f>
        <v>6</v>
      </c>
      <c r="R3" s="17" t="s">
        <v>122</v>
      </c>
      <c r="S3" s="14">
        <f>COUNTIF(Table1[la vostra scuola ha partecipato al monitoraggio sulla piattaforma ELISA],"no;")</f>
        <v>5</v>
      </c>
      <c r="T3" s="17" t="s">
        <v>122</v>
      </c>
      <c r="U3" s="14">
        <f>COUNTIF(Table1[la vostra scuola ha costituito gruppi di lavoro che includano il/i referente/i per la prevenzione del bullismo e del cyberbullismo, l’animatore digitale e altri docenti impegnati nelle attività di...],"no")</f>
        <v>8</v>
      </c>
      <c r="V3" s="17" t="s">
        <v>122</v>
      </c>
      <c r="W3" s="14">
        <f>COUNTIF(Table1[la vostra scuola ha costituito o è parte di una rete di scopo al fine di promuovere corsi di formazione mirati sul tema],"no")</f>
        <v>16</v>
      </c>
      <c r="X3" s="17" t="s">
        <v>122</v>
      </c>
      <c r="Y3" s="14">
        <f>COUNTIF(Table1[la vostra scuola ha realizzato incontri sul tema del bullismo e del cyberbullismo dedicati alle famiglie (Prevenzione primaria o universale)],"no")</f>
        <v>12</v>
      </c>
      <c r="Z3" s="17" t="s">
        <v>122</v>
      </c>
      <c r="AA3" s="14">
        <f>COUNTIF(Table1[la vostra scuola ha realizzato incontri sul tema del bullismo e del cyberbullismo dedicati a interlocutori docenti e personale ATA, nonché a tutte le figure presenti nella quotidianità della scuol...],"no")</f>
        <v>14</v>
      </c>
      <c r="AB3" s="18" t="s">
        <v>122</v>
      </c>
      <c r="AC3" s="14">
        <f>COUNTIF(Table1[la vostra scuola ha realizzato incontri di prevenzione al bullismo e al cyberbullismo dedicati alle studentesse e agli studenti (Prevenzione primaria o universale)],"no")</f>
        <v>1</v>
      </c>
      <c r="AD3" s="18" t="s">
        <v>122</v>
      </c>
      <c r="AE3" s="14">
        <f>COUNTIF(Table1[la vostra scuola ha attivato azioni che si rivolgono in modo più strutturato e focalizzate su un gruppo a rischio, per condizioni di disagio o perché presenta una prima manifestazione del fenomeno...],"no")</f>
        <v>3</v>
      </c>
      <c r="AF3" s="18" t="s">
        <v>122</v>
      </c>
      <c r="AG3" s="14">
        <f>COUNTIF(Table1[la vostra scuola ha attivato azioni che si rivolgano a fasce della popolazione in cui il problema è già presente e in stato avanzato (situazioni di emergenza in cui sono state attivate azioni spec...],"no")</f>
        <v>2</v>
      </c>
      <c r="AH3" s="18" t="s">
        <v>122</v>
      </c>
      <c r="AI3" s="14">
        <f>COUNTIF(Table1[Nel vostro Istituto studentesse e studenti sono direttamente coinvolti nella realizzazione di iniziative per favorire il miglioramento del clima relazionale (o nelle azioni di contrasto ai fenomen...],"no")</f>
        <v>3</v>
      </c>
      <c r="AJ3" s="18" t="s">
        <v>122</v>
      </c>
      <c r="AK3" s="14">
        <f>COUNTIF(Table1[la vostra scuola è dotata di un sistema di Rilevazione dei fenomeni di bullismo e cyberbullismo attraverso questionari e/o osservazioni],"no")</f>
        <v>7</v>
      </c>
      <c r="AL3" s="18" t="s">
        <v>122</v>
      </c>
      <c r="AM3" s="14">
        <f>COUNTIF(Table1[la vostra scuola è dotata di un sistema di segnalazione dei fenomeni di bullismo e cyberbullismo],"no")</f>
        <v>13</v>
      </c>
      <c r="AN3" s="18" t="s">
        <v>122</v>
      </c>
      <c r="AO3" s="14">
        <f>COUNTIF(Table1[la vostra scuola monitora con rilevazioni interne i casi di bullismo e di cyberbullismo],"no")</f>
        <v>5</v>
      </c>
      <c r="AP3" s="18" t="s">
        <v>122</v>
      </c>
      <c r="AQ3" s="14">
        <f>COUNTIF(Table1[ La vostra scuola è dotata di una ePolicy d’istituto],"no")</f>
        <v>8</v>
      </c>
      <c r="AR3" s="18" t="s">
        <v>122</v>
      </c>
      <c r="AS3" s="14">
        <f>COUNTIF(Table1[ La vostra scuola si sta dotando di una ePolicy d’istituto],"no")</f>
        <v>6</v>
      </c>
      <c r="AT3" s="18" t="s">
        <v>122</v>
      </c>
      <c r="AU3" s="14">
        <f>COUNTIF(Table1[nella vostra scuola le linee di indirizzo del Piano Triennale dell’Offerta Formativa (PTOF) e/o il Patto di Corresponsabilità Educativa (D.P.R. 235/07) contemplano misure dedicate alla prevenzione...],"no")</f>
        <v>0</v>
      </c>
      <c r="AV3" s="18" t="s">
        <v>122</v>
      </c>
      <c r="AW3" s="14">
        <f>COUNTIF(Table1[il vostro Regolamento di istituto specifica possibili provvedimenti in risposta a casi di bullismo e di cyberbullismo in un’ottica di giustizia riparativa, dove la misura disciplinare assolve una ...],"no")</f>
        <v>4</v>
      </c>
      <c r="AX3" s="18" t="s">
        <v>122</v>
      </c>
      <c r="AY3" s="14">
        <f>COUNTIF(Table1[il vostro Regolamento di istituto specifica quali siano gli organi competenti a erogare sanzioni e il relativo procedimento (art. 4 dello Statuto delle studentesse e degli studenti) ],"no")</f>
        <v>3</v>
      </c>
    </row>
    <row r="4" spans="1:51" ht="105" customHeight="1" x14ac:dyDescent="0.25">
      <c r="A4" s="27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2" t="s">
        <v>279</v>
      </c>
      <c r="Q4" s="14">
        <v>1</v>
      </c>
      <c r="R4" s="2" t="s">
        <v>279</v>
      </c>
      <c r="S4" s="14">
        <v>1</v>
      </c>
      <c r="T4" s="14"/>
      <c r="U4" s="14"/>
      <c r="V4" s="14"/>
      <c r="W4" s="14"/>
      <c r="X4" s="14"/>
      <c r="Y4" s="14"/>
      <c r="Z4" s="14"/>
      <c r="AA4" s="14"/>
      <c r="AB4" s="14"/>
      <c r="AC4" s="13"/>
      <c r="AD4" s="19" t="s">
        <v>277</v>
      </c>
      <c r="AE4" s="14">
        <f>COUNTIF(Table1[la vostra scuola ha attivato azioni che si rivolgono in modo più strutturato e focalizzate su un gruppo a rischio, per condizioni di disagio o perché presenta una prima manifestazione del fenomeno...],"no, non sono state rilevate condizioni di disagio o di prime manifestazioni del fenomeno")</f>
        <v>14</v>
      </c>
      <c r="AF4" s="19" t="s">
        <v>128</v>
      </c>
      <c r="AG4" s="14">
        <f>COUNTIF(Table1[la vostra scuola ha attivato azioni che si rivolgano a fasce della popolazione in cui il problema è già presente e in stato avanzato (situazioni di emergenza in cui sono state attivate azioni spec...],"no, non sono stati rilevati episodi conclamati di bullismo o cyberbullismo")</f>
        <v>25</v>
      </c>
      <c r="AH4" s="14"/>
      <c r="AI4" s="14"/>
      <c r="AJ4" s="20" t="s">
        <v>278</v>
      </c>
      <c r="AK4" s="14">
        <f>COUNTIF(Table1[la vostra scuola è dotata di un sistema di Rilevazione dei fenomeni di bullismo e cyberbullismo attraverso questionari e/o osservazioni],"altro")</f>
        <v>0</v>
      </c>
      <c r="AL4" s="14"/>
      <c r="AM4" s="14"/>
      <c r="AN4" s="14"/>
      <c r="AO4" s="14"/>
      <c r="AP4" s="2" t="s">
        <v>149</v>
      </c>
      <c r="AQ4" s="14">
        <f>COUNTIF(Table1[ La vostra scuola è dotata di una ePolicy d’istituto],"si, l'E-Policy proposta da generazioni connesse https://www.generazioniconnesse.it/site/it/moduli-epolicy/")</f>
        <v>11</v>
      </c>
      <c r="AR4" s="2" t="s">
        <v>149</v>
      </c>
      <c r="AS4" s="14">
        <f>COUNTIF(Table1[ La vostra scuola si sta dotando di una ePolicy d’istituto],"si, l'E-Policy proposta da generazioni connesse https://www.generazioniconnesse.it/site/it/moduli-epolicy/")</f>
        <v>15</v>
      </c>
      <c r="AT4" s="2" t="s">
        <v>139</v>
      </c>
      <c r="AU4" s="14">
        <f>COUNTIF(Table1[nella vostra scuola le linee di indirizzo del Piano Triennale dell’Offerta Formativa (PTOF) e/o il Patto di Corresponsabilità Educativa (D.P.R. 235/07) contemplano misure dedicate alla prevenzione...],"si, solo il PTOF")</f>
        <v>6</v>
      </c>
      <c r="AV4" s="14"/>
      <c r="AW4" s="14"/>
      <c r="AX4" s="14"/>
      <c r="AY4" s="14"/>
    </row>
    <row r="5" spans="1:51" ht="60.75" customHeight="1" x14ac:dyDescent="0.25">
      <c r="A5" s="28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2"/>
      <c r="AS5" s="2"/>
      <c r="AT5" s="2" t="s">
        <v>178</v>
      </c>
      <c r="AU5" s="14">
        <f>COUNTIF(Table1[nella vostra scuola le linee di indirizzo del Piano Triennale dell’Offerta Formativa (PTOF) e/o il Patto di Corresponsabilità Educativa (D.P.R. 235/07) contemplano misure dedicate alla prevenzione...],"si, solo il Patto di Corresponsabilità Educativa ")</f>
        <v>2</v>
      </c>
      <c r="AV5" s="2"/>
      <c r="AW5" s="14"/>
      <c r="AX5" s="14"/>
      <c r="AY5" s="14"/>
    </row>
    <row r="7" spans="1:51" ht="42.75" customHeight="1" x14ac:dyDescent="0.25">
      <c r="B7" s="29" t="s">
        <v>20</v>
      </c>
      <c r="C7" s="30"/>
      <c r="E7" s="24" t="s">
        <v>280</v>
      </c>
      <c r="F7" s="24"/>
      <c r="G7" s="24"/>
      <c r="H7" s="24"/>
      <c r="I7" s="24"/>
      <c r="J7" s="24"/>
      <c r="K7" s="24"/>
      <c r="L7" s="24"/>
      <c r="M7" s="24"/>
      <c r="O7" s="21" t="s">
        <v>289</v>
      </c>
      <c r="P7" s="22"/>
      <c r="Q7" s="22"/>
      <c r="R7" s="22"/>
      <c r="S7" s="22"/>
      <c r="T7" s="22"/>
      <c r="U7" s="22"/>
      <c r="V7" s="22"/>
      <c r="W7" s="22"/>
      <c r="X7" s="22"/>
      <c r="Y7" s="23"/>
      <c r="AA7" s="21" t="s">
        <v>299</v>
      </c>
      <c r="AB7" s="22"/>
      <c r="AC7" s="22"/>
      <c r="AD7" s="22"/>
      <c r="AE7" s="22"/>
      <c r="AF7" s="22"/>
      <c r="AG7" s="22"/>
      <c r="AH7" s="22"/>
      <c r="AI7" s="22"/>
      <c r="AJ7" s="22"/>
      <c r="AK7" s="23"/>
    </row>
    <row r="8" spans="1:51" ht="35.450000000000003" customHeight="1" x14ac:dyDescent="0.25">
      <c r="B8" s="2" t="s">
        <v>215</v>
      </c>
      <c r="C8" s="14">
        <v>2</v>
      </c>
      <c r="E8" s="24" t="s">
        <v>281</v>
      </c>
      <c r="F8" s="24" t="s">
        <v>282</v>
      </c>
      <c r="G8" s="24" t="s">
        <v>283</v>
      </c>
      <c r="H8" s="24" t="s">
        <v>284</v>
      </c>
      <c r="I8" s="24" t="s">
        <v>285</v>
      </c>
      <c r="J8" s="24" t="s">
        <v>286</v>
      </c>
      <c r="K8" s="24" t="s">
        <v>287</v>
      </c>
      <c r="L8" s="24" t="s">
        <v>288</v>
      </c>
      <c r="M8" s="24" t="s">
        <v>278</v>
      </c>
      <c r="O8" s="24" t="s">
        <v>281</v>
      </c>
      <c r="P8" s="24" t="s">
        <v>282</v>
      </c>
      <c r="Q8" s="24" t="s">
        <v>290</v>
      </c>
      <c r="R8" s="24" t="s">
        <v>291</v>
      </c>
      <c r="S8" s="24" t="s">
        <v>292</v>
      </c>
      <c r="T8" s="24" t="s">
        <v>293</v>
      </c>
      <c r="U8" s="24" t="s">
        <v>294</v>
      </c>
      <c r="V8" s="24" t="s">
        <v>295</v>
      </c>
      <c r="W8" s="24" t="s">
        <v>296</v>
      </c>
      <c r="X8" s="24" t="s">
        <v>297</v>
      </c>
      <c r="Y8" s="24" t="s">
        <v>298</v>
      </c>
      <c r="AA8" s="24" t="s">
        <v>281</v>
      </c>
      <c r="AB8" s="24" t="s">
        <v>282</v>
      </c>
      <c r="AC8" s="24" t="s">
        <v>290</v>
      </c>
      <c r="AD8" s="24" t="s">
        <v>291</v>
      </c>
      <c r="AE8" s="24" t="s">
        <v>292</v>
      </c>
      <c r="AF8" s="24" t="s">
        <v>293</v>
      </c>
      <c r="AG8" s="24" t="s">
        <v>294</v>
      </c>
      <c r="AH8" s="24" t="s">
        <v>295</v>
      </c>
      <c r="AI8" s="24" t="s">
        <v>296</v>
      </c>
      <c r="AJ8" s="24" t="s">
        <v>297</v>
      </c>
      <c r="AK8" s="24" t="s">
        <v>298</v>
      </c>
    </row>
    <row r="9" spans="1:51" ht="37.15" customHeight="1" x14ac:dyDescent="0.25">
      <c r="B9" s="2" t="s">
        <v>121</v>
      </c>
      <c r="C9" s="14">
        <v>12</v>
      </c>
      <c r="E9" s="24"/>
      <c r="F9" s="24"/>
      <c r="G9" s="24"/>
      <c r="H9" s="24"/>
      <c r="I9" s="24"/>
      <c r="J9" s="24"/>
      <c r="K9" s="24"/>
      <c r="L9" s="24"/>
      <c r="M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</row>
    <row r="10" spans="1:51" ht="30" x14ac:dyDescent="0.25">
      <c r="B10" s="2" t="s">
        <v>133</v>
      </c>
      <c r="C10" s="14">
        <v>16</v>
      </c>
      <c r="E10" s="9" t="s">
        <v>131</v>
      </c>
      <c r="F10" s="10">
        <v>30</v>
      </c>
      <c r="G10" s="11">
        <v>1</v>
      </c>
      <c r="H10" s="11">
        <v>21</v>
      </c>
      <c r="I10" s="11">
        <v>16</v>
      </c>
      <c r="J10" s="11">
        <v>23</v>
      </c>
      <c r="K10" s="11">
        <v>12</v>
      </c>
      <c r="L10" s="11">
        <v>6</v>
      </c>
      <c r="M10" s="11">
        <v>3</v>
      </c>
      <c r="O10" s="9" t="s">
        <v>131</v>
      </c>
      <c r="P10" s="9">
        <v>30</v>
      </c>
      <c r="Q10" s="3">
        <v>5</v>
      </c>
      <c r="R10" s="3">
        <v>10</v>
      </c>
      <c r="S10" s="3">
        <v>6</v>
      </c>
      <c r="T10" s="3">
        <v>2</v>
      </c>
      <c r="U10" s="3">
        <v>1</v>
      </c>
      <c r="V10" s="3">
        <v>5</v>
      </c>
      <c r="W10" s="3">
        <v>0</v>
      </c>
      <c r="X10" s="3">
        <v>2</v>
      </c>
      <c r="Y10" s="3">
        <v>12</v>
      </c>
      <c r="AA10" s="9" t="s">
        <v>131</v>
      </c>
      <c r="AB10" s="9">
        <v>30</v>
      </c>
      <c r="AC10" s="3">
        <v>10</v>
      </c>
      <c r="AD10" s="3">
        <v>9</v>
      </c>
      <c r="AE10" s="3">
        <v>3</v>
      </c>
      <c r="AF10" s="3">
        <v>1</v>
      </c>
      <c r="AG10" s="3">
        <v>1</v>
      </c>
      <c r="AH10" s="3">
        <v>3</v>
      </c>
      <c r="AI10" s="3">
        <v>1</v>
      </c>
      <c r="AJ10" s="3">
        <v>0</v>
      </c>
      <c r="AK10" s="3">
        <v>11</v>
      </c>
    </row>
    <row r="11" spans="1:51" ht="30" x14ac:dyDescent="0.25">
      <c r="B11" s="2" t="s">
        <v>279</v>
      </c>
      <c r="C11" s="14">
        <v>0</v>
      </c>
    </row>
    <row r="18" spans="8:8" x14ac:dyDescent="0.25">
      <c r="H18" s="4"/>
    </row>
    <row r="19" spans="8:8" x14ac:dyDescent="0.25">
      <c r="H19" s="4"/>
    </row>
    <row r="20" spans="8:8" x14ac:dyDescent="0.25">
      <c r="H20" s="4"/>
    </row>
    <row r="21" spans="8:8" x14ac:dyDescent="0.25">
      <c r="H21" s="4"/>
    </row>
  </sheetData>
  <mergeCells count="61">
    <mergeCell ref="L1:M1"/>
    <mergeCell ref="B1:C1"/>
    <mergeCell ref="D1:E1"/>
    <mergeCell ref="F1:G1"/>
    <mergeCell ref="H1:I1"/>
    <mergeCell ref="J1:K1"/>
    <mergeCell ref="P1:Q1"/>
    <mergeCell ref="R1:S1"/>
    <mergeCell ref="T1:U1"/>
    <mergeCell ref="V1:W1"/>
    <mergeCell ref="X1:Y1"/>
    <mergeCell ref="AX1:AY1"/>
    <mergeCell ref="A2:A5"/>
    <mergeCell ref="B7:C7"/>
    <mergeCell ref="AL1:AM1"/>
    <mergeCell ref="AN1:AO1"/>
    <mergeCell ref="AP1:AQ1"/>
    <mergeCell ref="AR1:AS1"/>
    <mergeCell ref="AT1:AU1"/>
    <mergeCell ref="AV1:AW1"/>
    <mergeCell ref="Z1:AA1"/>
    <mergeCell ref="AB1:AC1"/>
    <mergeCell ref="AD1:AE1"/>
    <mergeCell ref="AF1:AG1"/>
    <mergeCell ref="AH1:AI1"/>
    <mergeCell ref="AJ1:AK1"/>
    <mergeCell ref="N1:O1"/>
    <mergeCell ref="E7:M7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O7:Y7"/>
    <mergeCell ref="O8:O9"/>
    <mergeCell ref="P8:P9"/>
    <mergeCell ref="Q8:Q9"/>
    <mergeCell ref="R8:R9"/>
    <mergeCell ref="S8:S9"/>
    <mergeCell ref="T8:T9"/>
    <mergeCell ref="U8:U9"/>
    <mergeCell ref="V8:V9"/>
    <mergeCell ref="W8:W9"/>
    <mergeCell ref="X8:X9"/>
    <mergeCell ref="Y8:Y9"/>
    <mergeCell ref="AA7:AK7"/>
    <mergeCell ref="AA8:AA9"/>
    <mergeCell ref="AB8:AB9"/>
    <mergeCell ref="AC8:AC9"/>
    <mergeCell ref="AD8:AD9"/>
    <mergeCell ref="AE8:AE9"/>
    <mergeCell ref="AF8:AF9"/>
    <mergeCell ref="AG8:AG9"/>
    <mergeCell ref="AH8:AH9"/>
    <mergeCell ref="AI8:AI9"/>
    <mergeCell ref="AJ8:AJ9"/>
    <mergeCell ref="AK8:AK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Sheet1</vt:lpstr>
      <vt:lpstr>ref bull e cyber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PINTI CORRADO</dc:creator>
  <cp:lastModifiedBy>Lanese Giuseppe</cp:lastModifiedBy>
  <dcterms:created xsi:type="dcterms:W3CDTF">2024-07-24T08:07:43Z</dcterms:created>
  <dcterms:modified xsi:type="dcterms:W3CDTF">2025-02-25T14:59:26Z</dcterms:modified>
</cp:coreProperties>
</file>