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9440" windowHeight="7785"/>
  </bookViews>
  <sheets>
    <sheet name="1692 " sheetId="2" r:id="rId1"/>
  </sheets>
  <definedNames>
    <definedName name="_xlnm.Print_Area" localSheetId="0">'1692 '!$A$1:$J$21</definedName>
    <definedName name="_xlnm.Print_Titles" localSheetId="0">'1692 '!$2:$3</definedName>
  </definedNames>
  <calcPr calcId="145621"/>
</workbook>
</file>

<file path=xl/calcChain.xml><?xml version="1.0" encoding="utf-8"?>
<calcChain xmlns="http://schemas.openxmlformats.org/spreadsheetml/2006/main">
  <c r="D27" i="2" l="1"/>
  <c r="D26" i="2"/>
  <c r="D24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E29" i="2" l="1"/>
  <c r="E28" i="2"/>
  <c r="E26" i="2"/>
  <c r="E25" i="2"/>
  <c r="E24" i="2"/>
  <c r="E23" i="2"/>
  <c r="E22" i="2"/>
  <c r="E21" i="2"/>
  <c r="E20" i="2"/>
  <c r="E19" i="2"/>
  <c r="E10" i="2"/>
  <c r="E27" i="2"/>
  <c r="E18" i="2"/>
  <c r="E17" i="2"/>
  <c r="E16" i="2"/>
  <c r="E15" i="2"/>
  <c r="E14" i="2"/>
  <c r="E13" i="2"/>
  <c r="E12" i="2"/>
  <c r="E11" i="2"/>
  <c r="E9" i="2"/>
  <c r="E8" i="2"/>
  <c r="E7" i="2"/>
  <c r="E6" i="2"/>
  <c r="E5" i="2"/>
  <c r="E4" i="2"/>
  <c r="D30" i="2"/>
  <c r="E30" i="2" l="1"/>
</calcChain>
</file>

<file path=xl/sharedStrings.xml><?xml version="1.0" encoding="utf-8"?>
<sst xmlns="http://schemas.openxmlformats.org/spreadsheetml/2006/main" count="45" uniqueCount="45">
  <si>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</si>
  <si>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</si>
  <si>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</si>
  <si>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</si>
  <si>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</si>
  <si>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</si>
  <si>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</si>
  <si>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</si>
  <si>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</si>
  <si>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</si>
  <si>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</si>
  <si>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UNINT ex S.PIO V-ROMA</t>
  </si>
  <si>
    <t>Contributo Università non statali</t>
  </si>
  <si>
    <t>Legge 243/1991 art. 2, comma 1.</t>
  </si>
  <si>
    <t>Decreto Ministro Criteri di ripartizione.
https://www.miur.gov.it/web/guest/finanziamenti1</t>
  </si>
  <si>
    <t>TELEMATICA UNINETTUNO</t>
  </si>
  <si>
    <t>Cap. 1692     Es. fin.2020 - IV trimestre</t>
  </si>
  <si>
    <t>Dott.ssa M. Mazzaglia</t>
  </si>
  <si>
    <t>IULM-MILANO</t>
  </si>
  <si>
    <t>UNIV. CATTOLICA DEL SACRO CUORE</t>
  </si>
  <si>
    <t>LIUC-C. CATTANEO</t>
  </si>
  <si>
    <t>LUMSA-ROMA</t>
  </si>
  <si>
    <t>LUISS-ROMA</t>
  </si>
  <si>
    <t>UNIV.VALLE D'AOSTA</t>
  </si>
  <si>
    <t>LUM-JEAN MONNET</t>
  </si>
  <si>
    <t>UNIV. BOCCONI MILANO</t>
  </si>
  <si>
    <t>UNIV. SUOR ORSOLA BENINCASA</t>
  </si>
  <si>
    <t>UNIV. CAMPUS BIOMEDICO-ROMA</t>
  </si>
  <si>
    <t>LIBERA UNIV.S. RAFFAELE</t>
  </si>
  <si>
    <t>UNIV.  SCIENZE GASTRONOMICHE</t>
  </si>
  <si>
    <t>UNIVERSITA'  EUROPEA</t>
  </si>
  <si>
    <t>UNIVERSITA'  DI ENNA KORE</t>
  </si>
  <si>
    <t>UNIV. TELEMATICA MARCONI</t>
  </si>
  <si>
    <t>TELEMATICA SAN RAFFAELE</t>
  </si>
  <si>
    <t>97471900155</t>
  </si>
  <si>
    <t>TELEMATICA G. FORTUNATO</t>
  </si>
  <si>
    <t xml:space="preserve">TELEMATICA UNITELMA </t>
  </si>
  <si>
    <t>TELEMTICA DANTE ALIGHIERI</t>
  </si>
  <si>
    <t>TELEMATICA NICCOLO' CUSANO</t>
  </si>
  <si>
    <t>TLEMATICA LINK CAMPUS</t>
  </si>
  <si>
    <t>TELEMATICA HUMANITAS</t>
  </si>
  <si>
    <t>TELEMATICA E CAMPUS</t>
  </si>
  <si>
    <t xml:space="preserve">TELEMATICVA IUL </t>
  </si>
  <si>
    <t>D.D. n. 219 del 11/12/2020, D.D. n. 269 del 16/12/2020,
D.D. n.1957 del  24/11/2020,
D.D.n. 1945 del 23/11/2020</t>
  </si>
  <si>
    <t>Ex DIPARTIMENTO PER LA FORMAZIONE SUPERIORE E PER LA RICERCA -EX DGFIS - UFFICIO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</si>
</sst>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0" fontId="0" fillId="0" borderId="1" xfId="1" applyFont="1" applyFill="1" applyBorder="1" applyAlignment="1">
      <alignment vertical="center" wrapText="1"/>
    </xf>
    <xf numFmtId="1" fontId="0" fillId="0" borderId="3" xfId="1" applyNumberFormat="1" applyFont="1" applyFill="1" applyBorder="1" applyAlignment="1">
      <alignment horizontal="center" vertical="top"/>
    </xf>
    <xf numFmtId="166" fontId="0" fillId="0" borderId="3" xfId="1" applyNumberFormat="1" applyFont="1" applyFill="1" applyBorder="1" applyAlignment="1">
      <alignment horizontal="center" vertical="top"/>
    </xf>
    <xf numFmtId="0" fontId="0" fillId="0" borderId="9" xfId="1" applyFont="1" applyFill="1" applyBorder="1" applyAlignment="1">
      <alignment vertical="center" wrapText="1"/>
    </xf>
    <xf numFmtId="1" fontId="0" fillId="0" borderId="11" xfId="1" applyNumberFormat="1" applyFont="1" applyFill="1" applyBorder="1" applyAlignment="1">
      <alignment horizontal="center" vertical="top"/>
    </xf>
    <xf numFmtId="0" fontId="0" fillId="0" borderId="10" xfId="1" applyFont="1" applyFill="1" applyBorder="1" applyAlignment="1">
      <alignment vertical="center" wrapText="1"/>
    </xf>
    <xf numFmtId="1" fontId="0" fillId="0" borderId="12" xfId="1" applyNumberFormat="1" applyFont="1" applyFill="1" applyBorder="1" applyAlignment="1">
      <alignment horizontal="center" vertical="top"/>
    </xf>
    <xf numFmtId="166" fontId="0" fillId="0" borderId="12" xfId="1" applyNumberFormat="1" applyFont="1" applyFill="1" applyBorder="1" applyAlignment="1">
      <alignment horizontal="center" vertical="top"/>
    </xf>
    <xf numFmtId="0" fontId="0" fillId="0" borderId="13" xfId="1" applyFont="1" applyFill="1" applyBorder="1" applyAlignment="1">
      <alignment vertical="center" wrapText="1"/>
    </xf>
    <xf numFmtId="0" fontId="0" fillId="0" borderId="14" xfId="1" applyFont="1" applyFill="1" applyBorder="1" applyAlignment="1">
      <alignment vertical="center" wrapText="1"/>
    </xf>
    <xf numFmtId="166" fontId="0" fillId="0" borderId="15" xfId="1" applyNumberFormat="1" applyFont="1" applyFill="1" applyBorder="1" applyAlignment="1">
      <alignment horizontal="center" vertical="top"/>
    </xf>
    <xf numFmtId="1" fontId="0" fillId="0" borderId="15" xfId="1" applyNumberFormat="1" applyFont="1" applyFill="1" applyBorder="1" applyAlignment="1">
      <alignment horizontal="center" vertical="top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6" fontId="0" fillId="0" borderId="16" xfId="1" applyNumberFormat="1" applyFont="1" applyFill="1" applyBorder="1" applyAlignment="1">
      <alignment horizontal="center" vertical="top"/>
    </xf>
    <xf numFmtId="4" fontId="0" fillId="0" borderId="1" xfId="1" applyNumberFormat="1" applyFont="1" applyBorder="1" applyAlignment="1">
      <alignment horizontal="right" vertical="top"/>
    </xf>
    <xf numFmtId="0" fontId="0" fillId="0" borderId="12" xfId="1" applyNumberFormat="1" applyFont="1" applyFill="1" applyBorder="1" applyAlignment="1">
      <alignment horizontal="center" vertical="top"/>
    </xf>
    <xf numFmtId="165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C3" zoomScale="80" zoomScaleNormal="80" zoomScaleSheetLayoutView="70" workbookViewId="0">
      <selection activeCell="G4" sqref="G4:G29"/>
    </sheetView>
  </sheetViews>
  <sheetFormatPr defaultRowHeight="15" x14ac:dyDescent="0.25"/>
  <cols>
    <col min="1" max="1" width="36.28515625" style="2" customWidth="1"/>
    <col min="2" max="3" width="22.140625" customWidth="1"/>
    <col min="4" max="5" width="24.28515625" customWidth="1"/>
    <col min="6" max="6" width="23" customWidth="1"/>
    <col min="7" max="8" width="25.5703125" style="2" customWidth="1"/>
    <col min="9" max="9" width="18.42578125" customWidth="1"/>
    <col min="10" max="10" width="27.7109375" customWidth="1"/>
  </cols>
  <sheetData>
    <row r="1" spans="1:10" x14ac:dyDescent="0.25">
      <c r="A1" s="23" t="s">
        <v>16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63" customHeight="1" x14ac:dyDescent="0.25">
      <c r="A2" s="26" t="s">
        <v>6</v>
      </c>
      <c r="B2" s="28" t="s">
        <v>0</v>
      </c>
      <c r="C2" s="28" t="s">
        <v>2</v>
      </c>
      <c r="D2" s="32" t="s">
        <v>7</v>
      </c>
      <c r="E2" s="33"/>
      <c r="F2" s="30" t="s">
        <v>10</v>
      </c>
      <c r="G2" s="24" t="s">
        <v>3</v>
      </c>
      <c r="H2" s="24" t="s">
        <v>4</v>
      </c>
      <c r="I2" s="24" t="s">
        <v>1</v>
      </c>
      <c r="J2" s="24" t="s">
        <v>5</v>
      </c>
    </row>
    <row r="3" spans="1:10" ht="100.15" customHeight="1" x14ac:dyDescent="0.25">
      <c r="A3" s="27"/>
      <c r="B3" s="29"/>
      <c r="C3" s="29"/>
      <c r="D3" s="1" t="s">
        <v>8</v>
      </c>
      <c r="E3" s="1" t="s">
        <v>9</v>
      </c>
      <c r="F3" s="31"/>
      <c r="G3" s="25"/>
      <c r="H3" s="25"/>
      <c r="I3" s="25"/>
      <c r="J3" s="25"/>
    </row>
    <row r="4" spans="1:10" ht="15" customHeight="1" x14ac:dyDescent="0.25">
      <c r="A4" s="4" t="s">
        <v>25</v>
      </c>
      <c r="B4" s="5">
        <v>80024610158</v>
      </c>
      <c r="C4" s="34" t="s">
        <v>12</v>
      </c>
      <c r="D4" s="19">
        <f>2600000+1927000+864013</f>
        <v>5391013</v>
      </c>
      <c r="E4" s="19">
        <f>4769973</f>
        <v>4769973</v>
      </c>
      <c r="F4" s="35" t="s">
        <v>13</v>
      </c>
      <c r="G4" s="36" t="s">
        <v>14</v>
      </c>
      <c r="H4" s="35" t="s">
        <v>44</v>
      </c>
      <c r="I4" s="37" t="s">
        <v>17</v>
      </c>
      <c r="J4" s="22" t="s">
        <v>43</v>
      </c>
    </row>
    <row r="5" spans="1:10" x14ac:dyDescent="0.25">
      <c r="A5" s="4" t="s">
        <v>19</v>
      </c>
      <c r="B5" s="6">
        <v>2133120150</v>
      </c>
      <c r="C5" s="34"/>
      <c r="D5" s="19">
        <f>7850000+6083000+2442713</f>
        <v>16375713</v>
      </c>
      <c r="E5" s="19">
        <f>12521081</f>
        <v>12521081</v>
      </c>
      <c r="F5" s="35"/>
      <c r="G5" s="36"/>
      <c r="H5" s="35"/>
      <c r="I5" s="37"/>
      <c r="J5" s="22"/>
    </row>
    <row r="6" spans="1:10" x14ac:dyDescent="0.25">
      <c r="A6" s="7" t="s">
        <v>18</v>
      </c>
      <c r="B6" s="8">
        <v>80071270153</v>
      </c>
      <c r="C6" s="34"/>
      <c r="D6" s="19">
        <f>900000+555000+409639</f>
        <v>1864639</v>
      </c>
      <c r="E6" s="19">
        <f>1486474</f>
        <v>1486474</v>
      </c>
      <c r="F6" s="35"/>
      <c r="G6" s="36"/>
      <c r="H6" s="35"/>
      <c r="I6" s="37"/>
      <c r="J6" s="22"/>
    </row>
    <row r="7" spans="1:10" x14ac:dyDescent="0.25">
      <c r="A7" s="9" t="s">
        <v>26</v>
      </c>
      <c r="B7" s="10">
        <v>80040520639</v>
      </c>
      <c r="C7" s="34"/>
      <c r="D7" s="19">
        <f>995000+645000+497631</f>
        <v>2137631</v>
      </c>
      <c r="E7" s="19">
        <f>1628991</f>
        <v>1628991</v>
      </c>
      <c r="F7" s="35"/>
      <c r="G7" s="36"/>
      <c r="H7" s="35"/>
      <c r="I7" s="37"/>
      <c r="J7" s="22"/>
    </row>
    <row r="8" spans="1:10" x14ac:dyDescent="0.25">
      <c r="A8" s="9" t="s">
        <v>20</v>
      </c>
      <c r="B8" s="11">
        <v>2015300128</v>
      </c>
      <c r="C8" s="34"/>
      <c r="D8" s="19">
        <f>308000+208000+166841</f>
        <v>682841</v>
      </c>
      <c r="E8" s="19">
        <f>553457</f>
        <v>553457</v>
      </c>
      <c r="F8" s="35"/>
      <c r="G8" s="36"/>
      <c r="H8" s="35"/>
      <c r="I8" s="37"/>
      <c r="J8" s="22"/>
    </row>
    <row r="9" spans="1:10" x14ac:dyDescent="0.25">
      <c r="A9" s="9" t="s">
        <v>21</v>
      </c>
      <c r="B9" s="11">
        <v>2635620582</v>
      </c>
      <c r="C9" s="34"/>
      <c r="D9" s="19">
        <f>895000+508000+363781</f>
        <v>1766781</v>
      </c>
      <c r="E9" s="19">
        <f>1486577</f>
        <v>1486577</v>
      </c>
      <c r="F9" s="35"/>
      <c r="G9" s="36"/>
      <c r="H9" s="35"/>
      <c r="I9" s="37"/>
      <c r="J9" s="22"/>
    </row>
    <row r="10" spans="1:10" ht="16.5" customHeight="1" x14ac:dyDescent="0.25">
      <c r="A10" s="9" t="s">
        <v>27</v>
      </c>
      <c r="B10" s="10">
        <v>97087620585</v>
      </c>
      <c r="C10" s="34"/>
      <c r="D10" s="19">
        <f>680000+453000+141489</f>
        <v>1274489</v>
      </c>
      <c r="E10" s="19">
        <f>1078877+150000</f>
        <v>1228877</v>
      </c>
      <c r="F10" s="35"/>
      <c r="G10" s="36"/>
      <c r="H10" s="35"/>
      <c r="I10" s="37"/>
      <c r="J10" s="22"/>
    </row>
    <row r="11" spans="1:10" ht="15" customHeight="1" x14ac:dyDescent="0.25">
      <c r="A11" s="9" t="s">
        <v>22</v>
      </c>
      <c r="B11" s="11">
        <v>2508710585</v>
      </c>
      <c r="C11" s="34"/>
      <c r="D11" s="19">
        <f>1180000+667000+605649</f>
        <v>2452649</v>
      </c>
      <c r="E11" s="19">
        <f>2358044</f>
        <v>2358044</v>
      </c>
      <c r="F11" s="35"/>
      <c r="G11" s="36"/>
      <c r="H11" s="35"/>
      <c r="I11" s="37"/>
      <c r="J11" s="22"/>
    </row>
    <row r="12" spans="1:10" x14ac:dyDescent="0.25">
      <c r="A12" s="9" t="s">
        <v>11</v>
      </c>
      <c r="B12" s="10">
        <v>97136680580</v>
      </c>
      <c r="C12" s="34"/>
      <c r="D12" s="19">
        <f>573000+128000+120476</f>
        <v>821476</v>
      </c>
      <c r="E12" s="19">
        <f>808792</f>
        <v>808792</v>
      </c>
      <c r="F12" s="35"/>
      <c r="G12" s="36"/>
      <c r="H12" s="35"/>
      <c r="I12" s="37"/>
      <c r="J12" s="22"/>
    </row>
    <row r="13" spans="1:10" x14ac:dyDescent="0.25">
      <c r="A13" s="9" t="s">
        <v>28</v>
      </c>
      <c r="B13" s="10">
        <v>97187560152</v>
      </c>
      <c r="C13" s="34"/>
      <c r="D13" s="19">
        <f>920000+639000+203295</f>
        <v>1762295</v>
      </c>
      <c r="E13" s="19">
        <f>1605942</f>
        <v>1605942</v>
      </c>
      <c r="F13" s="35"/>
      <c r="G13" s="36"/>
      <c r="H13" s="35"/>
      <c r="I13" s="37"/>
      <c r="J13" s="22"/>
    </row>
    <row r="14" spans="1:10" x14ac:dyDescent="0.25">
      <c r="A14" s="9" t="s">
        <v>23</v>
      </c>
      <c r="B14" s="10">
        <v>91041130070</v>
      </c>
      <c r="C14" s="34"/>
      <c r="D14" s="19">
        <f>186000+154000+81929</f>
        <v>421929</v>
      </c>
      <c r="E14" s="19">
        <f>262342</f>
        <v>262342</v>
      </c>
      <c r="F14" s="35"/>
      <c r="G14" s="36"/>
      <c r="H14" s="35"/>
      <c r="I14" s="37"/>
      <c r="J14" s="22"/>
    </row>
    <row r="15" spans="1:10" x14ac:dyDescent="0.25">
      <c r="A15" s="9" t="s">
        <v>24</v>
      </c>
      <c r="B15" s="10">
        <v>93135780729</v>
      </c>
      <c r="C15" s="34"/>
      <c r="D15" s="19">
        <f>262000+129000+110682</f>
        <v>501682</v>
      </c>
      <c r="E15" s="19">
        <f>430577</f>
        <v>430577</v>
      </c>
      <c r="F15" s="35"/>
      <c r="G15" s="36"/>
      <c r="H15" s="35"/>
      <c r="I15" s="37"/>
      <c r="J15" s="22"/>
    </row>
    <row r="16" spans="1:10" x14ac:dyDescent="0.25">
      <c r="A16" s="9" t="s">
        <v>29</v>
      </c>
      <c r="B16" s="10">
        <v>91023900045</v>
      </c>
      <c r="C16" s="34"/>
      <c r="D16" s="19">
        <f>45500+61000+48298</f>
        <v>154798</v>
      </c>
      <c r="E16" s="19">
        <f>45769</f>
        <v>45769</v>
      </c>
      <c r="F16" s="35"/>
      <c r="G16" s="36"/>
      <c r="H16" s="35"/>
      <c r="I16" s="37"/>
      <c r="J16" s="22"/>
    </row>
    <row r="17" spans="1:10" x14ac:dyDescent="0.25">
      <c r="A17" s="12" t="s">
        <v>30</v>
      </c>
      <c r="B17" s="11">
        <v>8447281000</v>
      </c>
      <c r="C17" s="34"/>
      <c r="D17" s="19">
        <f>161000+161000+103237</f>
        <v>425237</v>
      </c>
      <c r="E17" s="19">
        <f>208296</f>
        <v>208296</v>
      </c>
      <c r="F17" s="35"/>
      <c r="G17" s="36"/>
      <c r="H17" s="35"/>
      <c r="I17" s="37"/>
      <c r="J17" s="22"/>
    </row>
    <row r="18" spans="1:10" x14ac:dyDescent="0.25">
      <c r="A18" s="12" t="s">
        <v>31</v>
      </c>
      <c r="B18" s="18">
        <v>1094410865</v>
      </c>
      <c r="C18" s="34"/>
      <c r="D18" s="19">
        <f>440000+499000+292347</f>
        <v>1231347</v>
      </c>
      <c r="E18" s="19">
        <f>664915</f>
        <v>664915</v>
      </c>
      <c r="F18" s="35"/>
      <c r="G18" s="36"/>
      <c r="H18" s="35"/>
      <c r="I18" s="37"/>
      <c r="J18" s="22"/>
    </row>
    <row r="19" spans="1:10" x14ac:dyDescent="0.25">
      <c r="A19" s="13" t="s">
        <v>32</v>
      </c>
      <c r="B19" s="14">
        <v>7154361005</v>
      </c>
      <c r="C19" s="34"/>
      <c r="D19" s="19">
        <v>288000</v>
      </c>
      <c r="E19" s="19">
        <f>200649+295825+138531</f>
        <v>635005</v>
      </c>
      <c r="F19" s="35"/>
      <c r="G19" s="36"/>
      <c r="H19" s="35"/>
      <c r="I19" s="37"/>
      <c r="J19" s="22"/>
    </row>
    <row r="20" spans="1:10" ht="14.25" customHeight="1" x14ac:dyDescent="0.25">
      <c r="A20" s="13" t="s">
        <v>15</v>
      </c>
      <c r="B20" s="15">
        <v>97394340588</v>
      </c>
      <c r="C20" s="34"/>
      <c r="D20" s="19">
        <v>236000</v>
      </c>
      <c r="E20" s="19">
        <f>72612+298182+48542</f>
        <v>419336</v>
      </c>
      <c r="F20" s="35"/>
      <c r="G20" s="36"/>
      <c r="H20" s="35"/>
      <c r="I20" s="37"/>
      <c r="J20" s="22"/>
    </row>
    <row r="21" spans="1:10" ht="15.75" customHeight="1" x14ac:dyDescent="0.25">
      <c r="A21" s="16" t="s">
        <v>33</v>
      </c>
      <c r="B21" s="10" t="s">
        <v>34</v>
      </c>
      <c r="C21" s="34"/>
      <c r="D21" s="19">
        <v>42000</v>
      </c>
      <c r="E21" s="19">
        <f>77848+58429+14326</f>
        <v>150603</v>
      </c>
      <c r="F21" s="35"/>
      <c r="G21" s="36"/>
      <c r="H21" s="35"/>
      <c r="I21" s="37"/>
      <c r="J21" s="22"/>
    </row>
    <row r="22" spans="1:10" x14ac:dyDescent="0.25">
      <c r="A22" s="16" t="s">
        <v>35</v>
      </c>
      <c r="B22" s="20">
        <v>92040460625</v>
      </c>
      <c r="C22" s="34"/>
      <c r="D22" s="19">
        <v>36000</v>
      </c>
      <c r="E22" s="19">
        <f>68734+49294+12906</f>
        <v>130934</v>
      </c>
      <c r="F22" s="35"/>
      <c r="G22" s="36"/>
      <c r="H22" s="35"/>
      <c r="I22" s="37"/>
      <c r="J22" s="22"/>
    </row>
    <row r="23" spans="1:10" x14ac:dyDescent="0.25">
      <c r="A23" s="16" t="s">
        <v>36</v>
      </c>
      <c r="B23" s="14">
        <v>8134851008</v>
      </c>
      <c r="C23" s="34"/>
      <c r="D23" s="19">
        <v>48000</v>
      </c>
      <c r="E23" s="19">
        <f>91266+56359+26229</f>
        <v>173854</v>
      </c>
      <c r="F23" s="35"/>
      <c r="G23" s="36"/>
      <c r="H23" s="35"/>
      <c r="I23" s="37"/>
      <c r="J23" s="22"/>
    </row>
    <row r="24" spans="1:10" x14ac:dyDescent="0.25">
      <c r="A24" s="16" t="s">
        <v>37</v>
      </c>
      <c r="B24" s="14">
        <v>1409470802</v>
      </c>
      <c r="C24" s="34"/>
      <c r="D24" s="19">
        <f>10500+15000+46764</f>
        <v>72264</v>
      </c>
      <c r="E24" s="19">
        <f>106200+40431+8778</f>
        <v>155409</v>
      </c>
      <c r="F24" s="35"/>
      <c r="G24" s="36"/>
      <c r="H24" s="35"/>
      <c r="I24" s="37"/>
      <c r="J24" s="22"/>
    </row>
    <row r="25" spans="1:10" x14ac:dyDescent="0.25">
      <c r="A25" s="16" t="s">
        <v>38</v>
      </c>
      <c r="B25" s="6">
        <v>9073721004</v>
      </c>
      <c r="C25" s="34"/>
      <c r="D25" s="19">
        <v>100000</v>
      </c>
      <c r="E25" s="19">
        <f>259052+128689+45911</f>
        <v>433652</v>
      </c>
      <c r="F25" s="35"/>
      <c r="G25" s="36"/>
      <c r="H25" s="35"/>
      <c r="I25" s="37"/>
      <c r="J25" s="22"/>
    </row>
    <row r="26" spans="1:10" x14ac:dyDescent="0.25">
      <c r="A26" s="16" t="s">
        <v>39</v>
      </c>
      <c r="B26" s="14">
        <v>11933781004</v>
      </c>
      <c r="C26" s="34"/>
      <c r="D26" s="19">
        <f>26500+32000+138416</f>
        <v>196916</v>
      </c>
      <c r="E26" s="19">
        <f>171833+84569+20996</f>
        <v>277398</v>
      </c>
      <c r="F26" s="35"/>
      <c r="G26" s="36"/>
      <c r="H26" s="35"/>
      <c r="I26" s="37"/>
      <c r="J26" s="22"/>
    </row>
    <row r="27" spans="1:10" x14ac:dyDescent="0.25">
      <c r="A27" s="16" t="s">
        <v>40</v>
      </c>
      <c r="B27" s="14">
        <v>97692990159</v>
      </c>
      <c r="C27" s="34"/>
      <c r="D27" s="19">
        <f>77000+87834</f>
        <v>164834</v>
      </c>
      <c r="E27" s="19">
        <f>0</f>
        <v>0</v>
      </c>
      <c r="F27" s="35"/>
      <c r="G27" s="36"/>
      <c r="H27" s="35"/>
      <c r="I27" s="37"/>
      <c r="J27" s="22"/>
    </row>
    <row r="28" spans="1:10" x14ac:dyDescent="0.25">
      <c r="A28" s="16" t="s">
        <v>41</v>
      </c>
      <c r="B28" s="14">
        <v>90027520130</v>
      </c>
      <c r="C28" s="34"/>
      <c r="D28" s="19">
        <v>104000</v>
      </c>
      <c r="E28" s="19">
        <f>194359+141745+39899</f>
        <v>376003</v>
      </c>
      <c r="F28" s="35"/>
      <c r="G28" s="36"/>
      <c r="H28" s="35"/>
      <c r="I28" s="37"/>
      <c r="J28" s="22"/>
    </row>
    <row r="29" spans="1:10" x14ac:dyDescent="0.25">
      <c r="A29" s="16" t="s">
        <v>42</v>
      </c>
      <c r="B29" s="17">
        <v>5666530489</v>
      </c>
      <c r="C29" s="34"/>
      <c r="D29" s="19">
        <v>6000</v>
      </c>
      <c r="E29" s="19">
        <f>17480+23014+345</f>
        <v>40839</v>
      </c>
      <c r="F29" s="35"/>
      <c r="G29" s="36"/>
      <c r="H29" s="35"/>
      <c r="I29" s="37"/>
      <c r="J29" s="22"/>
    </row>
    <row r="30" spans="1:10" x14ac:dyDescent="0.25">
      <c r="D30" s="3">
        <f>SUM(D4:D29)</f>
        <v>38558534</v>
      </c>
      <c r="E30" s="3">
        <f>SUM(E4:E29)</f>
        <v>32853140</v>
      </c>
    </row>
    <row r="32" spans="1:10" x14ac:dyDescent="0.25">
      <c r="D32" s="21"/>
    </row>
    <row r="34" spans="4:4" x14ac:dyDescent="0.25">
      <c r="D34" s="21"/>
    </row>
  </sheetData>
  <mergeCells count="16">
    <mergeCell ref="J4:J29"/>
    <mergeCell ref="A1:J1"/>
    <mergeCell ref="J2:J3"/>
    <mergeCell ref="H2:H3"/>
    <mergeCell ref="A2:A3"/>
    <mergeCell ref="B2:B3"/>
    <mergeCell ref="C2:C3"/>
    <mergeCell ref="G2:G3"/>
    <mergeCell ref="I2:I3"/>
    <mergeCell ref="F2:F3"/>
    <mergeCell ref="D2:E2"/>
    <mergeCell ref="C4:C29"/>
    <mergeCell ref="F4:F29"/>
    <mergeCell ref="G4:G29"/>
    <mergeCell ref="H4:H29"/>
    <mergeCell ref="I4:I29"/>
  </mergeCells>
  <pageMargins left="0" right="0" top="0.74803149606299213" bottom="0.74803149606299213" header="0.31496062992125984" footer="0.31496062992125984"/>
  <pageSetup paperSize="8" scale="65" orientation="landscape" r:id="rId1"/>
  <ignoredErrors>
    <ignoredError sqref="B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1692 </vt:lpstr>
      <vt:lpstr>'1692 '!Area_stampa</vt:lpstr>
      <vt:lpstr>'1692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2019-07-16T14:37:44Z</cp:lastPrinted>
  <dcterms:created xsi:type="dcterms:W3CDTF">2015-01-21T14:30:15Z</dcterms:created>
  <dcterms:modified xsi:type="dcterms:W3CDTF">2021-02-08T08:20:44Z</dcterms:modified>
</cp:coreProperties>
</file>